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CAROLDUBEUX (E)\IES-BR 2050\Relatórios\Maio_2018_Final\"/>
    </mc:Choice>
  </mc:AlternateContent>
  <bookViews>
    <workbookView xWindow="0" yWindow="0" windowWidth="28800" windowHeight="12225" activeTab="2"/>
  </bookViews>
  <sheets>
    <sheet name="IES_ 2050 (REF)" sheetId="26" r:id="rId1"/>
    <sheet name="IES_ 2050  (1,5 )" sheetId="24" r:id="rId2"/>
    <sheet name="Consolidação" sheetId="28" r:id="rId3"/>
    <sheet name="Plan2" sheetId="31" state="hidden" r:id="rId4"/>
    <sheet name="Plan3" sheetId="32" state="hidden" r:id="rId5"/>
  </sheets>
  <definedNames>
    <definedName name="_GoBack" localSheetId="3">Plan2!$L$23</definedName>
    <definedName name="_Hlk499462872" localSheetId="2">Consolidação!#REF!</definedName>
  </definedNames>
  <calcPr calcId="152511"/>
  <fileRecoveryPr autoRecover="0"/>
</workbook>
</file>

<file path=xl/calcChain.xml><?xml version="1.0" encoding="utf-8"?>
<calcChain xmlns="http://schemas.openxmlformats.org/spreadsheetml/2006/main">
  <c r="E18" i="28" l="1"/>
  <c r="F18" i="28"/>
  <c r="G18" i="28"/>
  <c r="H18" i="28"/>
  <c r="D18" i="28"/>
  <c r="E10" i="28"/>
  <c r="F10" i="28"/>
  <c r="G10" i="28"/>
  <c r="H10" i="28"/>
  <c r="D10" i="28"/>
  <c r="E36" i="24"/>
  <c r="E17" i="28" s="1"/>
  <c r="F36" i="24"/>
  <c r="F17" i="28" s="1"/>
  <c r="G36" i="24"/>
  <c r="G17" i="28" s="1"/>
  <c r="H36" i="24"/>
  <c r="H17" i="28" s="1"/>
  <c r="D36" i="24"/>
  <c r="D17" i="28" s="1"/>
  <c r="E36" i="26"/>
  <c r="E9" i="28" s="1"/>
  <c r="F36" i="26"/>
  <c r="F9" i="28" s="1"/>
  <c r="G36" i="26"/>
  <c r="G9" i="28" s="1"/>
  <c r="H36" i="26"/>
  <c r="H9" i="28" s="1"/>
  <c r="D36" i="26"/>
  <c r="D9" i="28" s="1"/>
  <c r="E8" i="28"/>
  <c r="F8" i="28"/>
  <c r="G8" i="28"/>
  <c r="H8" i="28"/>
  <c r="E7" i="28"/>
  <c r="F7" i="28"/>
  <c r="G7" i="28"/>
  <c r="H7" i="28"/>
  <c r="E6" i="28"/>
  <c r="F6" i="28"/>
  <c r="G6" i="28"/>
  <c r="H6" i="28"/>
  <c r="E5" i="28"/>
  <c r="F5" i="28"/>
  <c r="G5" i="28"/>
  <c r="H5" i="28"/>
  <c r="D75" i="24"/>
  <c r="E73" i="26" l="1"/>
  <c r="F73" i="26"/>
  <c r="G73" i="26"/>
  <c r="H73" i="26"/>
  <c r="D73" i="26"/>
  <c r="E75" i="24"/>
  <c r="I15" i="32"/>
  <c r="I18" i="32"/>
  <c r="I17" i="32"/>
  <c r="G67" i="31"/>
  <c r="G63" i="31"/>
  <c r="G64" i="31" s="1"/>
  <c r="C60" i="31"/>
  <c r="D55" i="31"/>
  <c r="E55" i="31"/>
  <c r="F55" i="31"/>
  <c r="G55" i="31"/>
  <c r="D56" i="31"/>
  <c r="E56" i="31"/>
  <c r="F56" i="31"/>
  <c r="G56" i="31"/>
  <c r="C56" i="31"/>
  <c r="C55" i="31"/>
  <c r="O54" i="31"/>
  <c r="N54" i="31"/>
  <c r="M54" i="31"/>
  <c r="L54" i="31"/>
  <c r="K54" i="31"/>
  <c r="W7" i="31"/>
  <c r="L27" i="31" l="1"/>
  <c r="M27" i="31"/>
  <c r="N27" i="31"/>
  <c r="O27" i="31"/>
  <c r="K27" i="31"/>
  <c r="D27" i="31"/>
  <c r="E27" i="31"/>
  <c r="F27" i="31"/>
  <c r="G27" i="31"/>
  <c r="D28" i="31"/>
  <c r="E28" i="31"/>
  <c r="F28" i="31"/>
  <c r="G28" i="31"/>
  <c r="C28" i="31"/>
  <c r="C27" i="31"/>
  <c r="D30" i="31"/>
  <c r="C59" i="31"/>
  <c r="D59" i="31"/>
  <c r="F30" i="31"/>
  <c r="E59" i="31"/>
  <c r="F59" i="31"/>
  <c r="G59" i="31"/>
  <c r="D60" i="31"/>
  <c r="E60" i="31"/>
  <c r="F60" i="31"/>
  <c r="G60" i="31"/>
  <c r="G30" i="31" l="1"/>
  <c r="C30" i="31"/>
  <c r="E30" i="31"/>
  <c r="F19" i="28"/>
  <c r="F15" i="28"/>
  <c r="F14" i="28"/>
  <c r="F13" i="28"/>
  <c r="E12" i="28"/>
  <c r="F12" i="28"/>
  <c r="E11" i="28"/>
  <c r="F11" i="28"/>
  <c r="H11" i="28" l="1"/>
  <c r="H12" i="28"/>
  <c r="H13" i="28"/>
  <c r="H14" i="28"/>
  <c r="H15" i="28"/>
  <c r="H19" i="28"/>
  <c r="G11" i="28"/>
  <c r="G12" i="28"/>
  <c r="G13" i="28"/>
  <c r="G14" i="28"/>
  <c r="G15" i="28"/>
  <c r="G19" i="28"/>
  <c r="D16" i="28"/>
  <c r="D12" i="28"/>
  <c r="D11" i="28"/>
  <c r="D8" i="28"/>
  <c r="D7" i="28"/>
  <c r="D6" i="28"/>
  <c r="D5" i="28"/>
  <c r="D14" i="28" l="1"/>
  <c r="D15" i="28"/>
  <c r="D19" i="28"/>
  <c r="D13" i="28"/>
  <c r="D20" i="28" l="1"/>
  <c r="E19" i="28" l="1"/>
  <c r="E15" i="28"/>
  <c r="E14" i="28"/>
  <c r="E13" i="28"/>
  <c r="E20" i="28" l="1"/>
  <c r="H20" i="28"/>
  <c r="F20" i="28"/>
  <c r="G20" i="28"/>
  <c r="E16" i="28"/>
  <c r="G16" i="28"/>
  <c r="F16" i="28"/>
  <c r="H16" i="28"/>
  <c r="E22" i="28" l="1"/>
  <c r="D21" i="28" l="1"/>
  <c r="D22" i="28" l="1"/>
  <c r="E21" i="28" l="1"/>
  <c r="H21" i="28"/>
  <c r="F21" i="28" l="1"/>
  <c r="G21" i="28" l="1"/>
  <c r="H75" i="24" l="1"/>
  <c r="F75" i="24"/>
  <c r="H22" i="28" l="1"/>
  <c r="F22" i="28"/>
  <c r="G75" i="24" l="1"/>
  <c r="G22" i="28" l="1"/>
</calcChain>
</file>

<file path=xl/sharedStrings.xml><?xml version="1.0" encoding="utf-8"?>
<sst xmlns="http://schemas.openxmlformats.org/spreadsheetml/2006/main" count="288" uniqueCount="121">
  <si>
    <t>Setor</t>
  </si>
  <si>
    <t>Consumo do Setor Energético</t>
  </si>
  <si>
    <t>Transformações</t>
  </si>
  <si>
    <t>Centrais Elétricas de Serviço Público</t>
  </si>
  <si>
    <t>Centrais Elétricas Autoprodutoras</t>
  </si>
  <si>
    <t>Carvoarias</t>
  </si>
  <si>
    <t>Residencial</t>
  </si>
  <si>
    <t>Agropecuário</t>
  </si>
  <si>
    <t>Transportes</t>
  </si>
  <si>
    <t>Rodoviário</t>
  </si>
  <si>
    <t>Ferroviário</t>
  </si>
  <si>
    <t>Aéreo</t>
  </si>
  <si>
    <t>Hidroviário</t>
  </si>
  <si>
    <t>Cimento</t>
  </si>
  <si>
    <t>Ferro-gusa e aço</t>
  </si>
  <si>
    <t>Ferro-ligas</t>
  </si>
  <si>
    <t>Mineração e pelotização</t>
  </si>
  <si>
    <t>Não ferrosos e outros metais</t>
  </si>
  <si>
    <t>Química</t>
  </si>
  <si>
    <t>Alimentos e bebidas</t>
  </si>
  <si>
    <t>Têxtil</t>
  </si>
  <si>
    <t>Papel e Celulose</t>
  </si>
  <si>
    <t>Cerâmica</t>
  </si>
  <si>
    <t>Outras indústrias</t>
  </si>
  <si>
    <t>AFOLU</t>
  </si>
  <si>
    <t>Recuperação de Pastagem</t>
  </si>
  <si>
    <t>Restauração de Floresta Nativa</t>
  </si>
  <si>
    <t>Aplicação de calcário nos solos</t>
  </si>
  <si>
    <t>Fermentação Entérica</t>
  </si>
  <si>
    <t>Manejo de Dejetos</t>
  </si>
  <si>
    <t>Solos Agrícolas</t>
  </si>
  <si>
    <t>Cultivo de Arroz</t>
  </si>
  <si>
    <t>Queima de Resíduos Agrícolas</t>
  </si>
  <si>
    <t>Sistema de Plantio Direto</t>
  </si>
  <si>
    <t>Resíduos sólidos</t>
  </si>
  <si>
    <t>Resíduo sólido urbano + industrial (aterros)</t>
  </si>
  <si>
    <t>Resíduo sólido saúde (incineração)</t>
  </si>
  <si>
    <t>Resíduos sólidos indutrial (incineração)</t>
  </si>
  <si>
    <t>Efluentes</t>
  </si>
  <si>
    <t xml:space="preserve">Esgoto </t>
  </si>
  <si>
    <t>Efluente industrial</t>
  </si>
  <si>
    <t>Emissões Fugitivas</t>
  </si>
  <si>
    <t>E&amp;P</t>
  </si>
  <si>
    <t>Refino</t>
  </si>
  <si>
    <t>Carvão</t>
  </si>
  <si>
    <t>IPPU</t>
  </si>
  <si>
    <t>Indústria Mineral</t>
  </si>
  <si>
    <t>Ferroligas</t>
  </si>
  <si>
    <t>Alumínio</t>
  </si>
  <si>
    <t>Indústria Química</t>
  </si>
  <si>
    <t>Produtos de uso não energético</t>
  </si>
  <si>
    <t>Indústria (energia)</t>
  </si>
  <si>
    <t>Resíduos</t>
  </si>
  <si>
    <t>Energético Amplo  (Oferta de Energia)</t>
  </si>
  <si>
    <t>TOTAL</t>
  </si>
  <si>
    <t xml:space="preserve">Energia </t>
  </si>
  <si>
    <t>Gg CO2e</t>
  </si>
  <si>
    <t>Serviços +Público</t>
  </si>
  <si>
    <t>HFCs e SF6</t>
  </si>
  <si>
    <t xml:space="preserve">Resíduo sólido urbano + industrial </t>
  </si>
  <si>
    <t>Agricultura</t>
  </si>
  <si>
    <t>Total</t>
  </si>
  <si>
    <t>Sistemas Silvipastoris</t>
  </si>
  <si>
    <t>Energético 1,5 °C</t>
  </si>
  <si>
    <t>Transporte 1,5 °C</t>
  </si>
  <si>
    <t>Indústria com IPPU 1,5 °C</t>
  </si>
  <si>
    <t>Resíduos 1,5 °C</t>
  </si>
  <si>
    <t>Uso do solo 1,5 °C</t>
  </si>
  <si>
    <t>Agricultura 1,5 °C</t>
  </si>
  <si>
    <t>Fugitivas 1,5 °C</t>
  </si>
  <si>
    <t>Outros 1,5 °C</t>
  </si>
  <si>
    <t>Total 1,5 °C</t>
  </si>
  <si>
    <t>Energético REF</t>
  </si>
  <si>
    <t>Transporte REF</t>
  </si>
  <si>
    <t>Indústria com IPPU REF</t>
  </si>
  <si>
    <t>Resíduos REF</t>
  </si>
  <si>
    <t>Uso do solo REF</t>
  </si>
  <si>
    <t>Agricultura REF</t>
  </si>
  <si>
    <t>Fugitivas REF</t>
  </si>
  <si>
    <t>Outros REF</t>
  </si>
  <si>
    <t>Total REF</t>
  </si>
  <si>
    <t>Resíduo sólido urbano (biológico)</t>
  </si>
  <si>
    <t>Resíduo sólido urbano (térmica)</t>
  </si>
  <si>
    <t>Cenário de Referência</t>
  </si>
  <si>
    <t xml:space="preserve">Cenário de Referência </t>
  </si>
  <si>
    <t>Resíduo sólido de saúde (incineração)</t>
  </si>
  <si>
    <t>Resíduo sólido industrial (incineração)</t>
  </si>
  <si>
    <t>Esgoto Doméstico</t>
  </si>
  <si>
    <t>Cenário de 1,5°C</t>
  </si>
  <si>
    <t>REF</t>
  </si>
  <si>
    <t>Cenário de Referência (NDC)</t>
  </si>
  <si>
    <r>
      <t xml:space="preserve">Cenário de 1,5 </t>
    </r>
    <r>
      <rPr>
        <b/>
        <vertAlign val="superscript"/>
        <sz val="11"/>
        <color rgb="FFFFFFFF"/>
        <rFont val="Calibri"/>
        <family val="2"/>
        <scheme val="minor"/>
      </rPr>
      <t>o</t>
    </r>
    <r>
      <rPr>
        <b/>
        <sz val="11"/>
        <color rgb="FFFFFFFF"/>
        <rFont val="Calibri"/>
        <family val="2"/>
        <scheme val="minor"/>
      </rPr>
      <t>C</t>
    </r>
  </si>
  <si>
    <t>Cenário</t>
  </si>
  <si>
    <t>Fonte de emissão industrial</t>
  </si>
  <si>
    <t>Emissões (Gg CO2e)</t>
  </si>
  <si>
    <t>Referência</t>
  </si>
  <si>
    <t>Energia</t>
  </si>
  <si>
    <t>Processo</t>
  </si>
  <si>
    <t>1,5°C</t>
  </si>
  <si>
    <t>Ano</t>
  </si>
  <si>
    <t>Cenário 1,5°C</t>
  </si>
  <si>
    <t>Aquático</t>
  </si>
  <si>
    <t>Emissões brutas Totais</t>
  </si>
  <si>
    <t>667.770*</t>
  </si>
  <si>
    <t xml:space="preserve">Emissões brutas do desmatamento </t>
  </si>
  <si>
    <t>Outras emissões brutas de MUT** e calcário</t>
  </si>
  <si>
    <t xml:space="preserve">Remoções </t>
  </si>
  <si>
    <t>-312,764*</t>
  </si>
  <si>
    <t>Florestas Plantadas não Consorciadas</t>
  </si>
  <si>
    <t>-</t>
  </si>
  <si>
    <t>Unidades de Conservação e Terras Indígenas</t>
  </si>
  <si>
    <t>Conservação florestal em áreas privadas desmatáveis legalmente</t>
  </si>
  <si>
    <t>Florestas plantadas para Pellets</t>
  </si>
  <si>
    <t xml:space="preserve">Emissões brutas totais </t>
  </si>
  <si>
    <t xml:space="preserve">Emissões brutas de desmatamento </t>
  </si>
  <si>
    <t>Outras emissões brutas de MUT** e calcário)</t>
  </si>
  <si>
    <t>-312.764*</t>
  </si>
  <si>
    <t xml:space="preserve">- </t>
  </si>
  <si>
    <t>Conservação Florestal em áreas privadas desmatáveis legalmente</t>
  </si>
  <si>
    <t>Mudança de uso da terra e florestas (Emissões Líq.)</t>
  </si>
  <si>
    <t>Mudança de uso da terra e florestas (Emissões líq.)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</si>
</sst>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.0_-;\-* #,##0.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1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365F9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2E49C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244061"/>
      </left>
      <right style="medium">
        <color rgb="FF244061"/>
      </right>
      <top/>
      <bottom style="medium">
        <color rgb="FF244061"/>
      </bottom>
      <diagonal/>
    </border>
    <border>
      <left style="medium">
        <color rgb="FF244061"/>
      </left>
      <right style="medium">
        <color rgb="FF244061"/>
      </right>
      <top style="medium">
        <color rgb="FF244061"/>
      </top>
      <bottom/>
      <diagonal/>
    </border>
    <border>
      <left/>
      <right style="medium">
        <color rgb="FF244061"/>
      </right>
      <top style="medium">
        <color rgb="FF244061"/>
      </top>
      <bottom style="medium">
        <color rgb="FF244061"/>
      </bottom>
      <diagonal/>
    </border>
    <border>
      <left/>
      <right style="medium">
        <color rgb="FF244061"/>
      </right>
      <top/>
      <bottom style="medium">
        <color rgb="FF244061"/>
      </bottom>
      <diagonal/>
    </border>
    <border>
      <left style="medium">
        <color rgb="FF244061"/>
      </left>
      <right style="medium">
        <color rgb="FF244061"/>
      </right>
      <top/>
      <bottom/>
      <diagonal/>
    </border>
    <border>
      <left/>
      <right style="medium">
        <color rgb="FF244061"/>
      </right>
      <top/>
      <bottom style="medium">
        <color rgb="FF000000"/>
      </bottom>
      <diagonal/>
    </border>
    <border>
      <left style="medium">
        <color rgb="FF244061"/>
      </left>
      <right style="medium">
        <color rgb="FF000000"/>
      </right>
      <top/>
      <bottom style="medium">
        <color rgb="FF244061"/>
      </bottom>
      <diagonal/>
    </border>
    <border>
      <left style="medium">
        <color rgb="FF244061"/>
      </left>
      <right style="medium">
        <color rgb="FF000000"/>
      </right>
      <top style="medium">
        <color rgb="FF244061"/>
      </top>
      <bottom/>
      <diagonal/>
    </border>
    <border>
      <left/>
      <right/>
      <top style="medium">
        <color rgb="FF244061"/>
      </top>
      <bottom style="medium">
        <color rgb="FF244061"/>
      </bottom>
      <diagonal/>
    </border>
    <border>
      <left style="medium">
        <color rgb="FF244061"/>
      </left>
      <right/>
      <top style="medium">
        <color rgb="FF244061"/>
      </top>
      <bottom style="medium">
        <color rgb="FF24406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center"/>
    </xf>
    <xf numFmtId="165" fontId="0" fillId="0" borderId="0" xfId="1" applyNumberFormat="1" applyFont="1"/>
    <xf numFmtId="0" fontId="0" fillId="0" borderId="0" xfId="0" applyFill="1"/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center"/>
    </xf>
    <xf numFmtId="165" fontId="0" fillId="0" borderId="0" xfId="1" applyNumberFormat="1" applyFont="1" applyAlignment="1">
      <alignment horizontal="center" vertical="center"/>
    </xf>
    <xf numFmtId="165" fontId="4" fillId="3" borderId="0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65" fontId="4" fillId="3" borderId="0" xfId="1" applyNumberFormat="1" applyFont="1" applyFill="1" applyBorder="1" applyAlignment="1">
      <alignment horizontal="left"/>
    </xf>
    <xf numFmtId="0" fontId="0" fillId="0" borderId="0" xfId="0" applyFill="1" applyBorder="1"/>
    <xf numFmtId="0" fontId="6" fillId="0" borderId="0" xfId="0" applyFont="1" applyBorder="1"/>
    <xf numFmtId="165" fontId="0" fillId="0" borderId="0" xfId="0" applyNumberFormat="1" applyBorder="1" applyAlignment="1">
      <alignment horizontal="center"/>
    </xf>
    <xf numFmtId="9" fontId="0" fillId="0" borderId="0" xfId="8" applyFont="1"/>
    <xf numFmtId="0" fontId="0" fillId="0" borderId="0" xfId="0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5" xfId="0" applyFill="1" applyBorder="1"/>
    <xf numFmtId="0" fontId="0" fillId="5" borderId="16" xfId="0" applyFill="1" applyBorder="1"/>
    <xf numFmtId="3" fontId="0" fillId="0" borderId="0" xfId="0" applyNumberFormat="1"/>
    <xf numFmtId="0" fontId="14" fillId="6" borderId="20" xfId="0" applyFont="1" applyFill="1" applyBorder="1" applyAlignment="1">
      <alignment horizontal="center"/>
    </xf>
    <xf numFmtId="3" fontId="14" fillId="6" borderId="21" xfId="0" applyNumberFormat="1" applyFont="1" applyFill="1" applyBorder="1" applyAlignment="1">
      <alignment horizontal="right"/>
    </xf>
    <xf numFmtId="0" fontId="13" fillId="7" borderId="18" xfId="0" applyFont="1" applyFill="1" applyBorder="1"/>
    <xf numFmtId="3" fontId="13" fillId="7" borderId="21" xfId="0" applyNumberFormat="1" applyFont="1" applyFill="1" applyBorder="1" applyAlignment="1">
      <alignment horizontal="right"/>
    </xf>
    <xf numFmtId="0" fontId="12" fillId="0" borderId="18" xfId="0" applyFont="1" applyBorder="1"/>
    <xf numFmtId="3" fontId="12" fillId="0" borderId="21" xfId="0" applyNumberFormat="1" applyFont="1" applyBorder="1" applyAlignment="1">
      <alignment horizontal="right"/>
    </xf>
    <xf numFmtId="0" fontId="12" fillId="0" borderId="21" xfId="0" applyFont="1" applyBorder="1" applyAlignment="1">
      <alignment horizontal="right"/>
    </xf>
    <xf numFmtId="0" fontId="14" fillId="6" borderId="21" xfId="0" applyFont="1" applyFill="1" applyBorder="1" applyAlignment="1">
      <alignment horizontal="right"/>
    </xf>
    <xf numFmtId="0" fontId="12" fillId="8" borderId="21" xfId="0" applyFont="1" applyFill="1" applyBorder="1" applyAlignment="1">
      <alignment horizontal="right"/>
    </xf>
    <xf numFmtId="0" fontId="15" fillId="8" borderId="21" xfId="0" applyFont="1" applyFill="1" applyBorder="1" applyAlignment="1">
      <alignment horizontal="right"/>
    </xf>
    <xf numFmtId="0" fontId="16" fillId="6" borderId="0" xfId="0" applyFont="1" applyFill="1" applyAlignment="1">
      <alignment horizontal="center"/>
    </xf>
    <xf numFmtId="0" fontId="16" fillId="6" borderId="3" xfId="0" applyFont="1" applyFill="1" applyBorder="1" applyAlignment="1">
      <alignment horizontal="center"/>
    </xf>
    <xf numFmtId="0" fontId="16" fillId="6" borderId="4" xfId="0" applyFont="1" applyFill="1" applyBorder="1" applyAlignment="1">
      <alignment horizontal="center"/>
    </xf>
    <xf numFmtId="3" fontId="16" fillId="6" borderId="7" xfId="0" applyNumberFormat="1" applyFont="1" applyFill="1" applyBorder="1" applyAlignment="1">
      <alignment horizontal="center"/>
    </xf>
    <xf numFmtId="3" fontId="17" fillId="6" borderId="7" xfId="0" applyNumberFormat="1" applyFont="1" applyFill="1" applyBorder="1" applyAlignment="1">
      <alignment horizontal="center"/>
    </xf>
    <xf numFmtId="3" fontId="17" fillId="6" borderId="13" xfId="0" applyNumberFormat="1" applyFont="1" applyFill="1" applyBorder="1" applyAlignment="1">
      <alignment horizontal="center"/>
    </xf>
    <xf numFmtId="0" fontId="18" fillId="7" borderId="1" xfId="0" applyFont="1" applyFill="1" applyBorder="1"/>
    <xf numFmtId="3" fontId="18" fillId="7" borderId="0" xfId="0" applyNumberFormat="1" applyFont="1" applyFill="1" applyAlignment="1">
      <alignment horizontal="center"/>
    </xf>
    <xf numFmtId="3" fontId="8" fillId="7" borderId="0" xfId="0" applyNumberFormat="1" applyFont="1" applyFill="1" applyAlignment="1">
      <alignment horizontal="center"/>
    </xf>
    <xf numFmtId="3" fontId="8" fillId="7" borderId="5" xfId="0" applyNumberFormat="1" applyFont="1" applyFill="1" applyBorder="1" applyAlignment="1">
      <alignment horizontal="center"/>
    </xf>
    <xf numFmtId="0" fontId="19" fillId="0" borderId="1" xfId="0" applyFont="1" applyBorder="1"/>
    <xf numFmtId="3" fontId="19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10" fillId="0" borderId="5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9" fillId="0" borderId="6" xfId="0" applyFont="1" applyBorder="1"/>
    <xf numFmtId="3" fontId="19" fillId="0" borderId="7" xfId="0" applyNumberFormat="1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9" fillId="8" borderId="0" xfId="0" applyFont="1" applyFill="1" applyAlignment="1">
      <alignment horizontal="center"/>
    </xf>
    <xf numFmtId="0" fontId="10" fillId="8" borderId="0" xfId="0" applyFont="1" applyFill="1" applyAlignment="1">
      <alignment horizontal="center"/>
    </xf>
    <xf numFmtId="3" fontId="12" fillId="0" borderId="23" xfId="0" applyNumberFormat="1" applyFont="1" applyBorder="1" applyAlignment="1">
      <alignment horizontal="right"/>
    </xf>
    <xf numFmtId="0" fontId="14" fillId="6" borderId="12" xfId="0" applyFont="1" applyFill="1" applyBorder="1" applyAlignment="1">
      <alignment horizontal="center"/>
    </xf>
    <xf numFmtId="3" fontId="14" fillId="6" borderId="12" xfId="0" applyNumberFormat="1" applyFont="1" applyFill="1" applyBorder="1" applyAlignment="1">
      <alignment horizontal="center"/>
    </xf>
    <xf numFmtId="3" fontId="14" fillId="6" borderId="13" xfId="0" applyNumberFormat="1" applyFont="1" applyFill="1" applyBorder="1" applyAlignment="1">
      <alignment horizontal="center"/>
    </xf>
    <xf numFmtId="0" fontId="14" fillId="9" borderId="21" xfId="0" applyFont="1" applyFill="1" applyBorder="1" applyAlignment="1">
      <alignment horizontal="center"/>
    </xf>
    <xf numFmtId="0" fontId="21" fillId="10" borderId="21" xfId="0" applyFont="1" applyFill="1" applyBorder="1" applyAlignment="1">
      <alignment horizontal="center"/>
    </xf>
    <xf numFmtId="3" fontId="21" fillId="10" borderId="21" xfId="0" applyNumberFormat="1" applyFont="1" applyFill="1" applyBorder="1" applyAlignment="1">
      <alignment horizontal="center"/>
    </xf>
    <xf numFmtId="0" fontId="22" fillId="7" borderId="21" xfId="0" applyFont="1" applyFill="1" applyBorder="1" applyAlignment="1">
      <alignment horizontal="center"/>
    </xf>
    <xf numFmtId="3" fontId="22" fillId="7" borderId="21" xfId="0" applyNumberFormat="1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3" fontId="12" fillId="0" borderId="21" xfId="0" applyNumberFormat="1" applyFont="1" applyBorder="1" applyAlignment="1">
      <alignment horizontal="center"/>
    </xf>
    <xf numFmtId="166" fontId="0" fillId="0" borderId="0" xfId="0" applyNumberFormat="1"/>
    <xf numFmtId="43" fontId="0" fillId="0" borderId="0" xfId="1" applyFont="1"/>
    <xf numFmtId="43" fontId="0" fillId="0" borderId="0" xfId="0" applyNumberForma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Fill="1"/>
    <xf numFmtId="165" fontId="5" fillId="2" borderId="28" xfId="1" applyNumberFormat="1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left"/>
    </xf>
    <xf numFmtId="0" fontId="4" fillId="3" borderId="28" xfId="0" applyFont="1" applyFill="1" applyBorder="1"/>
    <xf numFmtId="165" fontId="4" fillId="3" borderId="28" xfId="1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165" fontId="0" fillId="0" borderId="28" xfId="1" applyNumberFormat="1" applyFont="1" applyFill="1" applyBorder="1" applyAlignment="1">
      <alignment horizontal="right" vertical="center"/>
    </xf>
    <xf numFmtId="165" fontId="0" fillId="0" borderId="28" xfId="1" applyNumberFormat="1" applyFont="1" applyBorder="1" applyAlignment="1">
      <alignment horizontal="center" vertical="center"/>
    </xf>
    <xf numFmtId="165" fontId="0" fillId="3" borderId="28" xfId="1" applyNumberFormat="1" applyFont="1" applyFill="1" applyBorder="1" applyAlignment="1">
      <alignment horizontal="center" vertical="center"/>
    </xf>
    <xf numFmtId="165" fontId="4" fillId="3" borderId="28" xfId="1" applyNumberFormat="1" applyFont="1" applyFill="1" applyBorder="1" applyAlignment="1">
      <alignment horizontal="left" vertical="center"/>
    </xf>
    <xf numFmtId="165" fontId="9" fillId="0" borderId="28" xfId="1" applyNumberFormat="1" applyFont="1" applyFill="1" applyBorder="1" applyAlignment="1">
      <alignment horizontal="center" vertical="center"/>
    </xf>
    <xf numFmtId="165" fontId="11" fillId="0" borderId="28" xfId="1" applyNumberFormat="1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left"/>
    </xf>
    <xf numFmtId="165" fontId="7" fillId="3" borderId="28" xfId="1" applyNumberFormat="1" applyFont="1" applyFill="1" applyBorder="1" applyAlignment="1">
      <alignment horizontal="center" vertical="center"/>
    </xf>
    <xf numFmtId="165" fontId="9" fillId="0" borderId="28" xfId="1" applyNumberFormat="1" applyFont="1" applyBorder="1" applyAlignment="1">
      <alignment horizontal="center" vertical="center"/>
    </xf>
    <xf numFmtId="0" fontId="5" fillId="2" borderId="28" xfId="0" applyFont="1" applyFill="1" applyBorder="1"/>
    <xf numFmtId="165" fontId="0" fillId="0" borderId="28" xfId="1" applyNumberFormat="1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/>
    </xf>
    <xf numFmtId="0" fontId="18" fillId="7" borderId="28" xfId="0" applyFont="1" applyFill="1" applyBorder="1"/>
    <xf numFmtId="0" fontId="0" fillId="0" borderId="28" xfId="0" applyFont="1" applyBorder="1" applyAlignment="1">
      <alignment horizontal="right"/>
    </xf>
    <xf numFmtId="0" fontId="18" fillId="0" borderId="28" xfId="0" applyFont="1" applyBorder="1" applyAlignment="1">
      <alignment horizontal="center"/>
    </xf>
    <xf numFmtId="0" fontId="23" fillId="0" borderId="28" xfId="0" applyFont="1" applyBorder="1" applyAlignment="1">
      <alignment horizontal="right"/>
    </xf>
    <xf numFmtId="3" fontId="0" fillId="0" borderId="28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0" xfId="0" applyFont="1"/>
    <xf numFmtId="165" fontId="5" fillId="2" borderId="28" xfId="1" applyNumberFormat="1" applyFont="1" applyFill="1" applyBorder="1" applyAlignment="1">
      <alignment horizontal="left"/>
    </xf>
    <xf numFmtId="165" fontId="4" fillId="3" borderId="28" xfId="1" applyNumberFormat="1" applyFont="1" applyFill="1" applyBorder="1"/>
    <xf numFmtId="165" fontId="4" fillId="0" borderId="28" xfId="1" applyNumberFormat="1" applyFont="1" applyBorder="1" applyAlignment="1">
      <alignment horizontal="center"/>
    </xf>
    <xf numFmtId="165" fontId="18" fillId="7" borderId="28" xfId="1" applyNumberFormat="1" applyFont="1" applyFill="1" applyBorder="1"/>
    <xf numFmtId="165" fontId="5" fillId="2" borderId="0" xfId="1" applyNumberFormat="1" applyFont="1" applyFill="1" applyBorder="1" applyAlignment="1">
      <alignment horizontal="left"/>
    </xf>
    <xf numFmtId="165" fontId="5" fillId="2" borderId="0" xfId="1" applyNumberFormat="1" applyFont="1" applyFill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/>
    </xf>
    <xf numFmtId="165" fontId="4" fillId="3" borderId="0" xfId="1" applyNumberFormat="1" applyFont="1" applyFill="1" applyBorder="1" applyAlignment="1">
      <alignment horizontal="left" vertical="center"/>
    </xf>
    <xf numFmtId="165" fontId="5" fillId="2" borderId="0" xfId="1" applyNumberFormat="1" applyFont="1" applyFill="1" applyBorder="1"/>
    <xf numFmtId="165" fontId="5" fillId="2" borderId="0" xfId="1" applyNumberFormat="1" applyFont="1" applyFill="1" applyBorder="1" applyAlignment="1">
      <alignment horizontal="center"/>
    </xf>
    <xf numFmtId="0" fontId="5" fillId="2" borderId="28" xfId="1" applyNumberFormat="1" applyFont="1" applyFill="1" applyBorder="1" applyAlignment="1">
      <alignment horizontal="center" vertical="center"/>
    </xf>
    <xf numFmtId="165" fontId="1" fillId="0" borderId="28" xfId="1" applyNumberFormat="1" applyFont="1" applyFill="1" applyBorder="1" applyAlignment="1">
      <alignment horizontal="right" vertical="center"/>
    </xf>
    <xf numFmtId="165" fontId="1" fillId="0" borderId="28" xfId="1" applyNumberFormat="1" applyFont="1" applyBorder="1" applyAlignment="1">
      <alignment horizontal="center" vertical="center"/>
    </xf>
    <xf numFmtId="165" fontId="1" fillId="0" borderId="28" xfId="1" applyNumberFormat="1" applyFont="1" applyBorder="1" applyAlignment="1">
      <alignment horizontal="right"/>
    </xf>
    <xf numFmtId="165" fontId="1" fillId="3" borderId="28" xfId="1" applyNumberFormat="1" applyFont="1" applyFill="1" applyBorder="1" applyAlignment="1">
      <alignment horizontal="center" vertical="center"/>
    </xf>
    <xf numFmtId="165" fontId="18" fillId="0" borderId="28" xfId="1" applyNumberFormat="1" applyFont="1" applyBorder="1" applyAlignment="1">
      <alignment horizontal="center"/>
    </xf>
    <xf numFmtId="165" fontId="23" fillId="0" borderId="28" xfId="1" applyNumberFormat="1" applyFont="1" applyBorder="1" applyAlignment="1">
      <alignment horizontal="right"/>
    </xf>
    <xf numFmtId="165" fontId="1" fillId="0" borderId="28" xfId="1" applyNumberFormat="1" applyFont="1" applyFill="1" applyBorder="1" applyAlignment="1">
      <alignment horizontal="center"/>
    </xf>
    <xf numFmtId="165" fontId="1" fillId="0" borderId="0" xfId="1" applyNumberFormat="1" applyFont="1" applyBorder="1" applyAlignment="1">
      <alignment horizontal="center" vertical="center"/>
    </xf>
    <xf numFmtId="165" fontId="1" fillId="0" borderId="0" xfId="1" applyNumberFormat="1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center" vertical="center"/>
    </xf>
    <xf numFmtId="165" fontId="1" fillId="0" borderId="0" xfId="1" applyNumberFormat="1" applyFont="1" applyBorder="1"/>
    <xf numFmtId="0" fontId="0" fillId="11" borderId="15" xfId="0" applyFill="1" applyBorder="1"/>
    <xf numFmtId="165" fontId="0" fillId="11" borderId="11" xfId="1" applyNumberFormat="1" applyFont="1" applyFill="1" applyBorder="1"/>
    <xf numFmtId="165" fontId="0" fillId="5" borderId="11" xfId="1" applyNumberFormat="1" applyFont="1" applyFill="1" applyBorder="1"/>
    <xf numFmtId="165" fontId="0" fillId="5" borderId="17" xfId="1" applyNumberFormat="1" applyFont="1" applyFill="1" applyBorder="1"/>
    <xf numFmtId="165" fontId="0" fillId="12" borderId="11" xfId="1" applyNumberFormat="1" applyFont="1" applyFill="1" applyBorder="1"/>
    <xf numFmtId="0" fontId="5" fillId="2" borderId="28" xfId="0" applyFont="1" applyFill="1" applyBorder="1" applyAlignment="1">
      <alignment horizontal="center" vertical="center"/>
    </xf>
    <xf numFmtId="165" fontId="4" fillId="4" borderId="28" xfId="1" applyNumberFormat="1" applyFont="1" applyFill="1" applyBorder="1" applyAlignment="1">
      <alignment horizontal="center"/>
    </xf>
    <xf numFmtId="165" fontId="5" fillId="2" borderId="28" xfId="1" applyNumberFormat="1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/>
    </xf>
    <xf numFmtId="0" fontId="16" fillId="6" borderId="14" xfId="0" applyFont="1" applyFill="1" applyBorder="1" applyAlignment="1">
      <alignment horizontal="center"/>
    </xf>
    <xf numFmtId="0" fontId="14" fillId="6" borderId="19" xfId="0" applyFont="1" applyFill="1" applyBorder="1" applyAlignment="1">
      <alignment horizontal="center"/>
    </xf>
    <xf numFmtId="0" fontId="14" fillId="6" borderId="18" xfId="0" applyFont="1" applyFill="1" applyBorder="1" applyAlignment="1">
      <alignment horizontal="center"/>
    </xf>
    <xf numFmtId="0" fontId="14" fillId="6" borderId="25" xfId="0" applyFont="1" applyFill="1" applyBorder="1" applyAlignment="1">
      <alignment horizontal="center"/>
    </xf>
    <xf numFmtId="0" fontId="14" fillId="6" borderId="24" xfId="0" applyFont="1" applyFill="1" applyBorder="1" applyAlignment="1">
      <alignment horizontal="center"/>
    </xf>
    <xf numFmtId="0" fontId="14" fillId="9" borderId="19" xfId="0" applyFont="1" applyFill="1" applyBorder="1" applyAlignment="1">
      <alignment horizontal="center"/>
    </xf>
    <xf numFmtId="0" fontId="14" fillId="9" borderId="18" xfId="0" applyFont="1" applyFill="1" applyBorder="1" applyAlignment="1">
      <alignment horizontal="center"/>
    </xf>
    <xf numFmtId="0" fontId="14" fillId="9" borderId="27" xfId="0" applyFont="1" applyFill="1" applyBorder="1" applyAlignment="1">
      <alignment horizontal="center"/>
    </xf>
    <xf numFmtId="0" fontId="14" fillId="9" borderId="26" xfId="0" applyFont="1" applyFill="1" applyBorder="1" applyAlignment="1">
      <alignment horizontal="center"/>
    </xf>
    <xf numFmtId="0" fontId="14" fillId="9" borderId="20" xfId="0" applyFont="1" applyFill="1" applyBorder="1" applyAlignment="1">
      <alignment horizontal="center"/>
    </xf>
    <xf numFmtId="0" fontId="22" fillId="10" borderId="19" xfId="0" applyFont="1" applyFill="1" applyBorder="1"/>
    <xf numFmtId="0" fontId="22" fillId="10" borderId="22" xfId="0" applyFont="1" applyFill="1" applyBorder="1"/>
    <xf numFmtId="0" fontId="22" fillId="10" borderId="18" xfId="0" applyFont="1" applyFill="1" applyBorder="1"/>
  </cellXfs>
  <cellStyles count="14">
    <cellStyle name="Normal" xfId="0" builtinId="0"/>
    <cellStyle name="Normal 2" xfId="2"/>
    <cellStyle name="Normal 2 2" xfId="4"/>
    <cellStyle name="Normal 3" xfId="3"/>
    <cellStyle name="Porcentagem" xfId="8" builtinId="5"/>
    <cellStyle name="Porcentagem 2" xfId="5"/>
    <cellStyle name="Porcentagem 2 2" xfId="6"/>
    <cellStyle name="Vírgula" xfId="1" builtinId="3"/>
    <cellStyle name="Vírgula 2" xfId="7"/>
    <cellStyle name="Vírgula 2 2" xfId="10"/>
    <cellStyle name="Vírgula 2 3" xfId="12"/>
    <cellStyle name="Vírgula 3" xfId="9"/>
    <cellStyle name="Vírgula 4" xfId="11"/>
    <cellStyle name="Vírgula 5" xfId="13"/>
  </cellStyles>
  <dxfs count="0"/>
  <tableStyles count="0" defaultTableStyle="TableStyleMedium9" defaultPivotStyle="PivotStyleLight16"/>
  <colors>
    <mruColors>
      <color rgb="FFC2E49C"/>
      <color rgb="FF152437"/>
      <color rgb="FFDC9E9C"/>
      <color rgb="FF772C2A"/>
      <color rgb="FF2C4D75"/>
      <color rgb="FFF8A808"/>
      <color rgb="FF01EF50"/>
      <color rgb="FFE31DC7"/>
      <color rgb="FFE23A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rgb="FF92D050"/>
  </sheetPr>
  <dimension ref="A2:L77"/>
  <sheetViews>
    <sheetView zoomScaleNormal="100" workbookViewId="0">
      <selection activeCell="L22" sqref="L22"/>
    </sheetView>
  </sheetViews>
  <sheetFormatPr defaultColWidth="25.42578125" defaultRowHeight="15" x14ac:dyDescent="0.25"/>
  <cols>
    <col min="1" max="1" width="14.85546875" customWidth="1"/>
    <col min="2" max="2" width="56.28515625" style="96" customWidth="1"/>
    <col min="3" max="3" width="11.5703125" style="7" bestFit="1" customWidth="1"/>
    <col min="4" max="4" width="11.7109375" style="2" customWidth="1"/>
    <col min="5" max="8" width="11.5703125" style="2" bestFit="1" customWidth="1"/>
    <col min="9" max="12" width="25.42578125" style="70"/>
  </cols>
  <sheetData>
    <row r="2" spans="1:12" s="5" customFormat="1" x14ac:dyDescent="0.25">
      <c r="B2" s="124" t="s">
        <v>0</v>
      </c>
      <c r="C2" s="73">
        <v>2005</v>
      </c>
      <c r="D2" s="73">
        <v>2010</v>
      </c>
      <c r="E2" s="73">
        <v>2020</v>
      </c>
      <c r="F2" s="73">
        <v>2030</v>
      </c>
      <c r="G2" s="73">
        <v>2040</v>
      </c>
      <c r="H2" s="73">
        <v>2050</v>
      </c>
      <c r="I2" s="70"/>
      <c r="J2" s="70"/>
      <c r="K2" s="70"/>
      <c r="L2" s="70"/>
    </row>
    <row r="3" spans="1:12" s="1" customFormat="1" x14ac:dyDescent="0.25">
      <c r="B3" s="124"/>
      <c r="C3" s="125" t="s">
        <v>56</v>
      </c>
      <c r="D3" s="125"/>
      <c r="E3" s="125"/>
      <c r="F3" s="125"/>
      <c r="G3" s="125"/>
      <c r="H3" s="125"/>
      <c r="I3" s="71"/>
      <c r="J3" s="71"/>
      <c r="K3" s="71"/>
      <c r="L3" s="71"/>
    </row>
    <row r="4" spans="1:12" s="6" customFormat="1" x14ac:dyDescent="0.25">
      <c r="B4" s="74" t="s">
        <v>55</v>
      </c>
      <c r="C4" s="73">
        <v>316985</v>
      </c>
      <c r="D4" s="73">
        <v>370020.62384348694</v>
      </c>
      <c r="E4" s="73">
        <v>397383.06158108031</v>
      </c>
      <c r="F4" s="73">
        <v>436623.29323413043</v>
      </c>
      <c r="G4" s="73">
        <v>510953.24099444307</v>
      </c>
      <c r="H4" s="73">
        <v>601321.93940044532</v>
      </c>
      <c r="I4" s="71"/>
      <c r="J4" s="71"/>
      <c r="K4" s="71"/>
      <c r="L4" s="71"/>
    </row>
    <row r="5" spans="1:12" x14ac:dyDescent="0.25">
      <c r="B5" s="75" t="s">
        <v>53</v>
      </c>
      <c r="C5" s="76"/>
      <c r="D5" s="76">
        <v>61152.995697601284</v>
      </c>
      <c r="E5" s="76">
        <v>60413.180819113222</v>
      </c>
      <c r="F5" s="76">
        <v>76332.828873033373</v>
      </c>
      <c r="G5" s="76">
        <v>105241.22073897361</v>
      </c>
      <c r="H5" s="76">
        <v>139215.86995053207</v>
      </c>
    </row>
    <row r="6" spans="1:12" x14ac:dyDescent="0.25">
      <c r="B6" s="77" t="s">
        <v>1</v>
      </c>
      <c r="C6" s="78"/>
      <c r="D6" s="79">
        <v>23899.773887390125</v>
      </c>
      <c r="E6" s="79">
        <v>27901.072712391622</v>
      </c>
      <c r="F6" s="79">
        <v>33379.451331863755</v>
      </c>
      <c r="G6" s="79">
        <v>41087.977307300433</v>
      </c>
      <c r="H6" s="79">
        <v>50796.347313990264</v>
      </c>
    </row>
    <row r="7" spans="1:12" x14ac:dyDescent="0.25">
      <c r="B7" s="77" t="s">
        <v>2</v>
      </c>
      <c r="C7" s="78"/>
      <c r="D7" s="79">
        <v>37253.221810211158</v>
      </c>
      <c r="E7" s="79">
        <v>32512.1081067216</v>
      </c>
      <c r="F7" s="79">
        <v>42953.377541169612</v>
      </c>
      <c r="G7" s="79">
        <v>64153.243431673189</v>
      </c>
      <c r="H7" s="79">
        <v>88419.522636541806</v>
      </c>
    </row>
    <row r="8" spans="1:12" x14ac:dyDescent="0.25">
      <c r="B8" s="91" t="s">
        <v>3</v>
      </c>
      <c r="C8" s="78"/>
      <c r="D8" s="79">
        <v>36566.185170840399</v>
      </c>
      <c r="E8" s="79">
        <v>32019.189443841598</v>
      </c>
      <c r="F8" s="79">
        <v>42386.478122289613</v>
      </c>
      <c r="G8" s="79">
        <v>63492.412317433191</v>
      </c>
      <c r="H8" s="79">
        <v>87598.797630301808</v>
      </c>
    </row>
    <row r="9" spans="1:12" x14ac:dyDescent="0.25">
      <c r="B9" s="91" t="s">
        <v>4</v>
      </c>
      <c r="C9" s="78"/>
      <c r="D9" s="79"/>
      <c r="E9" s="79">
        <v>0</v>
      </c>
      <c r="F9" s="79">
        <v>0</v>
      </c>
      <c r="G9" s="79">
        <v>0</v>
      </c>
      <c r="H9" s="79">
        <v>0</v>
      </c>
    </row>
    <row r="10" spans="1:12" x14ac:dyDescent="0.25">
      <c r="B10" s="91" t="s">
        <v>5</v>
      </c>
      <c r="C10" s="78"/>
      <c r="D10" s="79">
        <v>687.03663937076362</v>
      </c>
      <c r="E10" s="79">
        <v>492.91866287999994</v>
      </c>
      <c r="F10" s="79">
        <v>566.89941887999998</v>
      </c>
      <c r="G10" s="79">
        <v>660.83111423999981</v>
      </c>
      <c r="H10" s="79">
        <v>820.72500623999986</v>
      </c>
    </row>
    <row r="11" spans="1:12" x14ac:dyDescent="0.25">
      <c r="B11" s="75" t="s">
        <v>6</v>
      </c>
      <c r="C11" s="80"/>
      <c r="D11" s="76">
        <v>26205.574295012637</v>
      </c>
      <c r="E11" s="76">
        <v>26431.949128422017</v>
      </c>
      <c r="F11" s="76">
        <v>29079.913327605074</v>
      </c>
      <c r="G11" s="76">
        <v>30749.54025754382</v>
      </c>
      <c r="H11" s="76">
        <v>31821.925233689999</v>
      </c>
    </row>
    <row r="12" spans="1:12" x14ac:dyDescent="0.25">
      <c r="B12" s="75" t="s">
        <v>57</v>
      </c>
      <c r="C12" s="80"/>
      <c r="D12" s="76">
        <v>2759.7360456724996</v>
      </c>
      <c r="E12" s="76">
        <v>2563.4473594488536</v>
      </c>
      <c r="F12" s="76">
        <v>2902.5932090227543</v>
      </c>
      <c r="G12" s="76">
        <v>3603.2319813607724</v>
      </c>
      <c r="H12" s="76">
        <v>4155.3908147569036</v>
      </c>
    </row>
    <row r="13" spans="1:12" x14ac:dyDescent="0.25">
      <c r="B13" s="75" t="s">
        <v>7</v>
      </c>
      <c r="C13" s="80"/>
      <c r="D13" s="76">
        <v>18215.488114083251</v>
      </c>
      <c r="E13" s="76">
        <v>17917.125891012503</v>
      </c>
      <c r="F13" s="76">
        <v>18794.299717497455</v>
      </c>
      <c r="G13" s="76">
        <v>19173.76687110756</v>
      </c>
      <c r="H13" s="76">
        <v>18346.422769624405</v>
      </c>
    </row>
    <row r="14" spans="1:12" x14ac:dyDescent="0.25">
      <c r="A14" s="4"/>
      <c r="B14" s="81" t="s">
        <v>8</v>
      </c>
      <c r="C14" s="76"/>
      <c r="D14" s="76">
        <v>170516.89249967143</v>
      </c>
      <c r="E14" s="76">
        <v>192388.52296825164</v>
      </c>
      <c r="F14" s="76">
        <v>194729.2271451244</v>
      </c>
      <c r="G14" s="76">
        <v>205962.29845151337</v>
      </c>
      <c r="H14" s="76">
        <v>227744.64068376468</v>
      </c>
    </row>
    <row r="15" spans="1:12" x14ac:dyDescent="0.25">
      <c r="B15" s="77" t="s">
        <v>9</v>
      </c>
      <c r="C15" s="78"/>
      <c r="D15" s="78">
        <v>153628.11828540303</v>
      </c>
      <c r="E15" s="78">
        <v>176636.61943746914</v>
      </c>
      <c r="F15" s="78">
        <v>171789.35452504799</v>
      </c>
      <c r="G15" s="78">
        <v>175592.30272524976</v>
      </c>
      <c r="H15" s="78">
        <v>187810.81814366765</v>
      </c>
    </row>
    <row r="16" spans="1:12" x14ac:dyDescent="0.25">
      <c r="B16" s="77" t="s">
        <v>10</v>
      </c>
      <c r="C16" s="78"/>
      <c r="D16" s="78">
        <v>2958.6511098964929</v>
      </c>
      <c r="E16" s="78">
        <v>2629.7223068216995</v>
      </c>
      <c r="F16" s="78">
        <v>3063.3489529779931</v>
      </c>
      <c r="G16" s="78">
        <v>3758.3944745335925</v>
      </c>
      <c r="H16" s="78">
        <v>5059.120350075631</v>
      </c>
    </row>
    <row r="17" spans="2:8" x14ac:dyDescent="0.25">
      <c r="B17" s="77" t="s">
        <v>11</v>
      </c>
      <c r="C17" s="78"/>
      <c r="D17" s="78">
        <v>9864.6555703147551</v>
      </c>
      <c r="E17" s="78">
        <v>10247.796028660316</v>
      </c>
      <c r="F17" s="78">
        <v>14473.498905726301</v>
      </c>
      <c r="G17" s="78">
        <v>18848.348444824376</v>
      </c>
      <c r="H17" s="78">
        <v>23125.537851521269</v>
      </c>
    </row>
    <row r="18" spans="2:8" x14ac:dyDescent="0.25">
      <c r="B18" s="77" t="s">
        <v>12</v>
      </c>
      <c r="C18" s="78"/>
      <c r="D18" s="78">
        <v>4065.4675340571616</v>
      </c>
      <c r="E18" s="78">
        <v>2874.3851953004782</v>
      </c>
      <c r="F18" s="78">
        <v>5403.0247613721021</v>
      </c>
      <c r="G18" s="78">
        <v>7763.2528069056698</v>
      </c>
      <c r="H18" s="78">
        <v>11749.164338500112</v>
      </c>
    </row>
    <row r="19" spans="2:8" x14ac:dyDescent="0.25">
      <c r="B19" s="75" t="s">
        <v>51</v>
      </c>
      <c r="C19" s="80"/>
      <c r="D19" s="76">
        <v>70785.661691445857</v>
      </c>
      <c r="E19" s="76">
        <v>72200.336668515243</v>
      </c>
      <c r="F19" s="76">
        <v>85500.531386618168</v>
      </c>
      <c r="G19" s="76">
        <v>107033.82879885568</v>
      </c>
      <c r="H19" s="76">
        <v>134591.80745278471</v>
      </c>
    </row>
    <row r="20" spans="2:8" x14ac:dyDescent="0.25">
      <c r="B20" s="77" t="s">
        <v>13</v>
      </c>
      <c r="C20" s="79"/>
      <c r="D20" s="78">
        <v>14326.486917637014</v>
      </c>
      <c r="E20" s="78">
        <v>16257.161945408267</v>
      </c>
      <c r="F20" s="78">
        <v>18399.790710891466</v>
      </c>
      <c r="G20" s="78">
        <v>21667.100171694903</v>
      </c>
      <c r="H20" s="78">
        <v>25855.70339763584</v>
      </c>
    </row>
    <row r="21" spans="2:8" x14ac:dyDescent="0.25">
      <c r="B21" s="77" t="s">
        <v>14</v>
      </c>
      <c r="C21" s="79"/>
      <c r="D21" s="78">
        <v>5549.9424021697132</v>
      </c>
      <c r="E21" s="78">
        <v>6110.7948303216754</v>
      </c>
      <c r="F21" s="78">
        <v>6888.993917849818</v>
      </c>
      <c r="G21" s="78">
        <v>8772.1470155077805</v>
      </c>
      <c r="H21" s="78">
        <v>11236.458563141108</v>
      </c>
    </row>
    <row r="22" spans="2:8" x14ac:dyDescent="0.25">
      <c r="B22" s="77" t="s">
        <v>15</v>
      </c>
      <c r="C22" s="79"/>
      <c r="D22" s="78">
        <v>109.20151246006043</v>
      </c>
      <c r="E22" s="78">
        <v>83.637974645754085</v>
      </c>
      <c r="F22" s="78">
        <v>144.17851495187915</v>
      </c>
      <c r="G22" s="78">
        <v>177.78570902315388</v>
      </c>
      <c r="H22" s="78">
        <v>220.89544388299214</v>
      </c>
    </row>
    <row r="23" spans="2:8" x14ac:dyDescent="0.25">
      <c r="B23" s="77" t="s">
        <v>16</v>
      </c>
      <c r="C23" s="79"/>
      <c r="D23" s="78">
        <v>7315.7346392389791</v>
      </c>
      <c r="E23" s="78">
        <v>7687.891942461416</v>
      </c>
      <c r="F23" s="78">
        <v>12047.274096634768</v>
      </c>
      <c r="G23" s="78">
        <v>14383.340374531213</v>
      </c>
      <c r="H23" s="78">
        <v>17519.018800005637</v>
      </c>
    </row>
    <row r="24" spans="2:8" x14ac:dyDescent="0.25">
      <c r="B24" s="77" t="s">
        <v>17</v>
      </c>
      <c r="C24" s="79"/>
      <c r="D24" s="78">
        <v>5488.2071966072863</v>
      </c>
      <c r="E24" s="78">
        <v>4878.5675850578609</v>
      </c>
      <c r="F24" s="78">
        <v>7054.180178180809</v>
      </c>
      <c r="G24" s="78">
        <v>8550.8572233847826</v>
      </c>
      <c r="H24" s="78">
        <v>10484.087317625161</v>
      </c>
    </row>
    <row r="25" spans="2:8" x14ac:dyDescent="0.25">
      <c r="B25" s="77" t="s">
        <v>18</v>
      </c>
      <c r="C25" s="79"/>
      <c r="D25" s="78">
        <v>13965.391435822316</v>
      </c>
      <c r="E25" s="78">
        <v>14776.947088581555</v>
      </c>
      <c r="F25" s="78">
        <v>15365.688400989917</v>
      </c>
      <c r="G25" s="78">
        <v>19934.740525255289</v>
      </c>
      <c r="H25" s="78">
        <v>25486.147215515113</v>
      </c>
    </row>
    <row r="26" spans="2:8" x14ac:dyDescent="0.25">
      <c r="B26" s="77" t="s">
        <v>19</v>
      </c>
      <c r="C26" s="79"/>
      <c r="D26" s="78">
        <v>5549.1287603772143</v>
      </c>
      <c r="E26" s="78">
        <v>4061.5235282443641</v>
      </c>
      <c r="F26" s="78">
        <v>5646.8396518410882</v>
      </c>
      <c r="G26" s="78">
        <v>7311.4969852316663</v>
      </c>
      <c r="H26" s="78">
        <v>8978.7341542825361</v>
      </c>
    </row>
    <row r="27" spans="2:8" x14ac:dyDescent="0.25">
      <c r="B27" s="77" t="s">
        <v>20</v>
      </c>
      <c r="C27" s="79"/>
      <c r="D27" s="78">
        <v>1027.9789784021766</v>
      </c>
      <c r="E27" s="78">
        <v>803.96860408528073</v>
      </c>
      <c r="F27" s="78">
        <v>1036.30572598301</v>
      </c>
      <c r="G27" s="78">
        <v>1386.7729159419057</v>
      </c>
      <c r="H27" s="78">
        <v>1755.1522262540198</v>
      </c>
    </row>
    <row r="28" spans="2:8" x14ac:dyDescent="0.25">
      <c r="B28" s="77" t="s">
        <v>21</v>
      </c>
      <c r="C28" s="79"/>
      <c r="D28" s="78">
        <v>3975.4049433868986</v>
      </c>
      <c r="E28" s="78">
        <v>4433.270865487546</v>
      </c>
      <c r="F28" s="78">
        <v>5180.3528460625348</v>
      </c>
      <c r="G28" s="78">
        <v>7265.4163610993564</v>
      </c>
      <c r="H28" s="78">
        <v>9964.5037487552472</v>
      </c>
    </row>
    <row r="29" spans="2:8" x14ac:dyDescent="0.25">
      <c r="B29" s="77" t="s">
        <v>22</v>
      </c>
      <c r="C29" s="79"/>
      <c r="D29" s="78">
        <v>5082.6542992763971</v>
      </c>
      <c r="E29" s="78">
        <v>5121.0792561113312</v>
      </c>
      <c r="F29" s="78">
        <v>5343.5260983839416</v>
      </c>
      <c r="G29" s="78">
        <v>6770.9362837098051</v>
      </c>
      <c r="H29" s="78">
        <v>8571.6498556223014</v>
      </c>
    </row>
    <row r="30" spans="2:8" x14ac:dyDescent="0.25">
      <c r="B30" s="77" t="s">
        <v>23</v>
      </c>
      <c r="C30" s="79"/>
      <c r="D30" s="78">
        <v>8395.5306060677904</v>
      </c>
      <c r="E30" s="78">
        <v>7985.4930481101956</v>
      </c>
      <c r="F30" s="78">
        <v>8393.4012448489393</v>
      </c>
      <c r="G30" s="78">
        <v>10813.235233475825</v>
      </c>
      <c r="H30" s="78">
        <v>14519.45673006475</v>
      </c>
    </row>
    <row r="31" spans="2:8" x14ac:dyDescent="0.25">
      <c r="B31" s="75" t="s">
        <v>41</v>
      </c>
      <c r="C31" s="80"/>
      <c r="D31" s="76">
        <v>20384.2755</v>
      </c>
      <c r="E31" s="76">
        <v>25468.498746316876</v>
      </c>
      <c r="F31" s="76">
        <v>29283.899575229203</v>
      </c>
      <c r="G31" s="76">
        <v>39189.353895088279</v>
      </c>
      <c r="H31" s="76">
        <v>45445.882495292441</v>
      </c>
    </row>
    <row r="32" spans="2:8" x14ac:dyDescent="0.25">
      <c r="B32" s="77" t="s">
        <v>42</v>
      </c>
      <c r="C32" s="78"/>
      <c r="D32" s="78">
        <v>9956.6</v>
      </c>
      <c r="E32" s="78">
        <v>14258.068680280989</v>
      </c>
      <c r="F32" s="78">
        <v>16983.394080227739</v>
      </c>
      <c r="G32" s="78">
        <v>26295.08181339721</v>
      </c>
      <c r="H32" s="78">
        <v>32002.115095719284</v>
      </c>
    </row>
    <row r="33" spans="2:12" x14ac:dyDescent="0.25">
      <c r="B33" s="77" t="s">
        <v>43</v>
      </c>
      <c r="C33" s="78"/>
      <c r="D33" s="78">
        <v>7405.6754999999994</v>
      </c>
      <c r="E33" s="78">
        <v>8609.8707053756334</v>
      </c>
      <c r="F33" s="78">
        <v>9753.9812814278375</v>
      </c>
      <c r="G33" s="78">
        <v>10141.848355029253</v>
      </c>
      <c r="H33" s="78">
        <v>10723.616535074048</v>
      </c>
    </row>
    <row r="34" spans="2:12" x14ac:dyDescent="0.25">
      <c r="B34" s="77" t="s">
        <v>44</v>
      </c>
      <c r="C34" s="78"/>
      <c r="D34" s="78">
        <v>3022</v>
      </c>
      <c r="E34" s="78">
        <v>2600.559360660252</v>
      </c>
      <c r="F34" s="78">
        <v>2546.5242135736275</v>
      </c>
      <c r="G34" s="78">
        <v>2752.4237266618115</v>
      </c>
      <c r="H34" s="78">
        <v>2720.1508644991022</v>
      </c>
    </row>
    <row r="35" spans="2:12" s="5" customFormat="1" x14ac:dyDescent="0.25">
      <c r="B35" s="74" t="s">
        <v>24</v>
      </c>
      <c r="C35" s="73">
        <v>1620692</v>
      </c>
      <c r="D35" s="73">
        <v>827746.85000000009</v>
      </c>
      <c r="E35" s="73">
        <v>695458.60664579447</v>
      </c>
      <c r="F35" s="73">
        <v>533663.67197247967</v>
      </c>
      <c r="G35" s="73">
        <v>210620.68197065411</v>
      </c>
      <c r="H35" s="73">
        <v>110315.15752027801</v>
      </c>
      <c r="I35" s="70"/>
      <c r="J35" s="70"/>
      <c r="K35" s="70"/>
      <c r="L35" s="70"/>
    </row>
    <row r="36" spans="2:12" x14ac:dyDescent="0.25">
      <c r="B36" s="90" t="s">
        <v>119</v>
      </c>
      <c r="C36" s="90"/>
      <c r="D36" s="76">
        <f>D35-D49</f>
        <v>355005.85000000009</v>
      </c>
      <c r="E36" s="76">
        <f>E35-E49</f>
        <v>199845.60664579447</v>
      </c>
      <c r="F36" s="76">
        <f>F35-F49</f>
        <v>12204.671972479671</v>
      </c>
      <c r="G36" s="76">
        <f>G35-G49</f>
        <v>-342724.31802934589</v>
      </c>
      <c r="H36" s="76">
        <f>H35-H49</f>
        <v>-474956.84247972199</v>
      </c>
    </row>
    <row r="37" spans="2:12" s="3" customFormat="1" x14ac:dyDescent="0.25">
      <c r="B37" s="77" t="s">
        <v>113</v>
      </c>
      <c r="C37" s="92"/>
      <c r="D37" s="78" t="s">
        <v>103</v>
      </c>
      <c r="E37" s="78">
        <v>525876</v>
      </c>
      <c r="F37" s="78">
        <v>374891</v>
      </c>
      <c r="G37" s="78">
        <v>181701</v>
      </c>
      <c r="H37" s="78">
        <v>183754</v>
      </c>
      <c r="I37" s="72"/>
      <c r="J37" s="72"/>
      <c r="K37" s="72"/>
      <c r="L37" s="72"/>
    </row>
    <row r="38" spans="2:12" s="3" customFormat="1" x14ac:dyDescent="0.25">
      <c r="B38" s="93" t="s">
        <v>114</v>
      </c>
      <c r="C38" s="93"/>
      <c r="D38" s="93"/>
      <c r="E38" s="78">
        <v>483923</v>
      </c>
      <c r="F38" s="78">
        <v>338746</v>
      </c>
      <c r="G38" s="78">
        <v>143000</v>
      </c>
      <c r="H38" s="78">
        <v>143000</v>
      </c>
      <c r="I38" s="72"/>
      <c r="J38" s="72"/>
      <c r="K38" s="72"/>
      <c r="L38" s="72"/>
    </row>
    <row r="39" spans="2:12" s="3" customFormat="1" x14ac:dyDescent="0.25">
      <c r="B39" s="93" t="s">
        <v>115</v>
      </c>
      <c r="C39" s="93"/>
      <c r="D39" s="93"/>
      <c r="E39" s="78">
        <v>41952</v>
      </c>
      <c r="F39" s="78">
        <v>36145</v>
      </c>
      <c r="G39" s="78">
        <v>38701</v>
      </c>
      <c r="H39" s="78">
        <v>40754</v>
      </c>
      <c r="I39" s="72"/>
      <c r="J39" s="72"/>
      <c r="K39" s="72"/>
      <c r="L39" s="72"/>
    </row>
    <row r="40" spans="2:12" s="3" customFormat="1" x14ac:dyDescent="0.25">
      <c r="B40" s="77" t="s">
        <v>106</v>
      </c>
      <c r="C40" s="92"/>
      <c r="D40" s="78" t="s">
        <v>116</v>
      </c>
      <c r="E40" s="78">
        <v>-326031</v>
      </c>
      <c r="F40" s="78">
        <v>-362687</v>
      </c>
      <c r="G40" s="78">
        <v>-524426</v>
      </c>
      <c r="H40" s="78">
        <v>-658712</v>
      </c>
      <c r="I40" s="72"/>
      <c r="J40" s="72"/>
      <c r="K40" s="72"/>
      <c r="L40" s="72"/>
    </row>
    <row r="41" spans="2:12" s="3" customFormat="1" x14ac:dyDescent="0.25">
      <c r="B41" s="93" t="s">
        <v>108</v>
      </c>
      <c r="C41" s="93"/>
      <c r="D41" s="93" t="s">
        <v>117</v>
      </c>
      <c r="E41" s="78">
        <v>0</v>
      </c>
      <c r="F41" s="78">
        <v>-18256</v>
      </c>
      <c r="G41" s="78">
        <v>-45422</v>
      </c>
      <c r="H41" s="78">
        <v>-60865</v>
      </c>
      <c r="I41" s="72"/>
      <c r="J41" s="72"/>
      <c r="K41" s="72"/>
      <c r="L41" s="72"/>
    </row>
    <row r="42" spans="2:12" s="3" customFormat="1" x14ac:dyDescent="0.25">
      <c r="B42" s="93" t="s">
        <v>26</v>
      </c>
      <c r="C42" s="93"/>
      <c r="D42" s="93" t="s">
        <v>109</v>
      </c>
      <c r="E42" s="78">
        <v>-7955</v>
      </c>
      <c r="F42" s="78">
        <v>-22634</v>
      </c>
      <c r="G42" s="78">
        <v>-64401</v>
      </c>
      <c r="H42" s="78">
        <v>-183243</v>
      </c>
      <c r="I42" s="72"/>
      <c r="J42" s="72"/>
      <c r="K42" s="72"/>
      <c r="L42" s="72"/>
    </row>
    <row r="43" spans="2:12" s="3" customFormat="1" x14ac:dyDescent="0.25">
      <c r="B43" s="93" t="s">
        <v>25</v>
      </c>
      <c r="C43" s="93"/>
      <c r="D43" s="93" t="s">
        <v>109</v>
      </c>
      <c r="E43" s="78">
        <v>-20282</v>
      </c>
      <c r="F43" s="78">
        <v>-17529</v>
      </c>
      <c r="G43" s="78">
        <v>-19268</v>
      </c>
      <c r="H43" s="78">
        <v>-19268</v>
      </c>
      <c r="I43" s="72"/>
      <c r="J43" s="72"/>
      <c r="K43" s="72"/>
      <c r="L43" s="72"/>
    </row>
    <row r="44" spans="2:12" x14ac:dyDescent="0.25">
      <c r="B44" s="93" t="s">
        <v>62</v>
      </c>
      <c r="C44" s="93"/>
      <c r="D44" s="93" t="s">
        <v>117</v>
      </c>
      <c r="E44" s="78">
        <v>-13211</v>
      </c>
      <c r="F44" s="78">
        <v>-19685</v>
      </c>
      <c r="G44" s="78">
        <v>-19685</v>
      </c>
      <c r="H44" s="78">
        <v>-19685</v>
      </c>
    </row>
    <row r="45" spans="2:12" x14ac:dyDescent="0.25">
      <c r="B45" s="93" t="s">
        <v>110</v>
      </c>
      <c r="C45" s="93"/>
      <c r="D45" s="93" t="s">
        <v>109</v>
      </c>
      <c r="E45" s="78">
        <v>-284584</v>
      </c>
      <c r="F45" s="78">
        <v>-284584</v>
      </c>
      <c r="G45" s="78">
        <v>-375651</v>
      </c>
      <c r="H45" s="78">
        <v>-375651</v>
      </c>
    </row>
    <row r="46" spans="2:12" x14ac:dyDescent="0.25">
      <c r="B46" s="93" t="s">
        <v>118</v>
      </c>
      <c r="C46" s="93"/>
      <c r="D46" s="93"/>
      <c r="E46" s="93"/>
      <c r="F46" s="93"/>
      <c r="G46" s="93"/>
      <c r="H46" s="93"/>
    </row>
    <row r="47" spans="2:12" x14ac:dyDescent="0.25">
      <c r="B47" s="93" t="s">
        <v>112</v>
      </c>
      <c r="C47" s="93"/>
      <c r="D47" s="93"/>
      <c r="E47" s="93"/>
      <c r="F47" s="93"/>
      <c r="G47" s="93"/>
      <c r="H47" s="93"/>
    </row>
    <row r="48" spans="2:12" x14ac:dyDescent="0.25">
      <c r="B48" s="77" t="s">
        <v>27</v>
      </c>
      <c r="C48" s="92"/>
      <c r="D48" s="78">
        <v>10424</v>
      </c>
      <c r="E48" s="78">
        <v>12918</v>
      </c>
      <c r="F48" s="78">
        <v>15820</v>
      </c>
      <c r="G48" s="78">
        <v>18377</v>
      </c>
      <c r="H48" s="78">
        <v>20430</v>
      </c>
    </row>
    <row r="49" spans="2:12" x14ac:dyDescent="0.25">
      <c r="B49" s="90" t="s">
        <v>60</v>
      </c>
      <c r="C49" s="90"/>
      <c r="D49" s="90">
        <v>472741</v>
      </c>
      <c r="E49" s="90">
        <v>495613</v>
      </c>
      <c r="F49" s="90">
        <v>521459</v>
      </c>
      <c r="G49" s="90">
        <v>553345</v>
      </c>
      <c r="H49" s="90">
        <v>585272</v>
      </c>
    </row>
    <row r="50" spans="2:12" x14ac:dyDescent="0.25">
      <c r="B50" s="92" t="s">
        <v>28</v>
      </c>
      <c r="C50" s="82"/>
      <c r="D50" s="94">
        <v>312424</v>
      </c>
      <c r="E50" s="94">
        <v>349218</v>
      </c>
      <c r="F50" s="94">
        <v>364350</v>
      </c>
      <c r="G50" s="94">
        <v>379399</v>
      </c>
      <c r="H50" s="94">
        <v>394447</v>
      </c>
    </row>
    <row r="51" spans="2:12" x14ac:dyDescent="0.25">
      <c r="B51" s="92" t="s">
        <v>29</v>
      </c>
      <c r="C51" s="82"/>
      <c r="D51" s="94">
        <v>20959</v>
      </c>
      <c r="E51" s="94">
        <v>22201</v>
      </c>
      <c r="F51" s="94">
        <v>24206</v>
      </c>
      <c r="G51" s="94">
        <v>26186</v>
      </c>
      <c r="H51" s="94">
        <v>28144</v>
      </c>
    </row>
    <row r="52" spans="2:12" x14ac:dyDescent="0.25">
      <c r="B52" s="92" t="s">
        <v>30</v>
      </c>
      <c r="C52" s="83"/>
      <c r="D52" s="94">
        <v>119899</v>
      </c>
      <c r="E52" s="94">
        <v>125891</v>
      </c>
      <c r="F52" s="94">
        <v>135299</v>
      </c>
      <c r="G52" s="94">
        <v>146764</v>
      </c>
      <c r="H52" s="94">
        <v>156093</v>
      </c>
    </row>
    <row r="53" spans="2:12" s="15" customFormat="1" x14ac:dyDescent="0.25">
      <c r="B53" s="92" t="s">
        <v>31</v>
      </c>
      <c r="C53" s="83"/>
      <c r="D53" s="94">
        <v>12998</v>
      </c>
      <c r="E53" s="94">
        <v>10433</v>
      </c>
      <c r="F53" s="94">
        <v>6900</v>
      </c>
      <c r="G53" s="94">
        <v>6766</v>
      </c>
      <c r="H53" s="94">
        <v>7081</v>
      </c>
      <c r="I53" s="70"/>
      <c r="J53" s="70"/>
      <c r="K53" s="70"/>
      <c r="L53" s="70"/>
    </row>
    <row r="54" spans="2:12" s="15" customFormat="1" x14ac:dyDescent="0.25">
      <c r="B54" s="92" t="s">
        <v>32</v>
      </c>
      <c r="C54" s="83"/>
      <c r="D54" s="94">
        <v>6460</v>
      </c>
      <c r="E54" s="94">
        <v>3474</v>
      </c>
      <c r="F54" s="94">
        <v>3167</v>
      </c>
      <c r="G54" s="95">
        <v>0</v>
      </c>
      <c r="H54" s="95">
        <v>0</v>
      </c>
      <c r="I54" s="70"/>
      <c r="J54" s="70"/>
      <c r="K54" s="70"/>
      <c r="L54" s="70"/>
    </row>
    <row r="55" spans="2:12" x14ac:dyDescent="0.25">
      <c r="B55" s="92" t="s">
        <v>33</v>
      </c>
      <c r="C55" s="83"/>
      <c r="D55" s="95">
        <v>0</v>
      </c>
      <c r="E55" s="94">
        <v>-15602</v>
      </c>
      <c r="F55" s="94">
        <v>-12463</v>
      </c>
      <c r="G55" s="94">
        <v>-5770</v>
      </c>
      <c r="H55" s="95">
        <v>-493</v>
      </c>
    </row>
    <row r="56" spans="2:12" s="5" customFormat="1" x14ac:dyDescent="0.25">
      <c r="B56" s="74" t="s">
        <v>52</v>
      </c>
      <c r="C56" s="73">
        <v>59613</v>
      </c>
      <c r="D56" s="73">
        <v>71044.84150000001</v>
      </c>
      <c r="E56" s="73">
        <v>79736.333279884086</v>
      </c>
      <c r="F56" s="73">
        <v>108579.55065983385</v>
      </c>
      <c r="G56" s="73">
        <v>144107.08736151102</v>
      </c>
      <c r="H56" s="73">
        <v>184361.80682121645</v>
      </c>
      <c r="I56" s="70"/>
      <c r="J56" s="70"/>
      <c r="K56" s="70"/>
      <c r="L56" s="70"/>
    </row>
    <row r="57" spans="2:12" x14ac:dyDescent="0.25">
      <c r="B57" s="84" t="s">
        <v>34</v>
      </c>
      <c r="C57" s="76"/>
      <c r="D57" s="85">
        <v>37334.591500000002</v>
      </c>
      <c r="E57" s="85">
        <v>47575.183412520113</v>
      </c>
      <c r="F57" s="85">
        <v>66465.258027174539</v>
      </c>
      <c r="G57" s="85">
        <v>94382.510471828849</v>
      </c>
      <c r="H57" s="85">
        <v>128405.94364061837</v>
      </c>
    </row>
    <row r="58" spans="2:12" x14ac:dyDescent="0.25">
      <c r="B58" s="77" t="s">
        <v>59</v>
      </c>
      <c r="C58" s="79"/>
      <c r="D58" s="86">
        <v>37156</v>
      </c>
      <c r="E58" s="86">
        <v>47385.799999999996</v>
      </c>
      <c r="F58" s="86">
        <v>66211.599999999991</v>
      </c>
      <c r="G58" s="86">
        <v>94081.400000000009</v>
      </c>
      <c r="H58" s="86">
        <v>128067.80000000002</v>
      </c>
    </row>
    <row r="59" spans="2:12" x14ac:dyDescent="0.25">
      <c r="B59" s="77" t="s">
        <v>36</v>
      </c>
      <c r="C59" s="79"/>
      <c r="D59" s="86">
        <v>40.122</v>
      </c>
      <c r="E59" s="86">
        <v>47.478955627582501</v>
      </c>
      <c r="F59" s="86">
        <v>55.485742595810379</v>
      </c>
      <c r="G59" s="86">
        <v>59.12792154315256</v>
      </c>
      <c r="H59" s="86">
        <v>57.819597453364324</v>
      </c>
    </row>
    <row r="60" spans="2:12" x14ac:dyDescent="0.25">
      <c r="B60" s="77" t="s">
        <v>37</v>
      </c>
      <c r="C60" s="79"/>
      <c r="D60" s="86">
        <v>138.46950000000001</v>
      </c>
      <c r="E60" s="86">
        <v>141.90445689253986</v>
      </c>
      <c r="F60" s="86">
        <v>198.17228457875137</v>
      </c>
      <c r="G60" s="86">
        <v>241.98255028568886</v>
      </c>
      <c r="H60" s="86">
        <v>280.32404316499446</v>
      </c>
    </row>
    <row r="61" spans="2:12" x14ac:dyDescent="0.25">
      <c r="B61" s="84" t="s">
        <v>38</v>
      </c>
      <c r="C61" s="81"/>
      <c r="D61" s="85">
        <v>33710.25</v>
      </c>
      <c r="E61" s="85">
        <v>32161.149867363973</v>
      </c>
      <c r="F61" s="85">
        <v>42114.292632659315</v>
      </c>
      <c r="G61" s="85">
        <v>49724.576889682154</v>
      </c>
      <c r="H61" s="85">
        <v>55955.863180598084</v>
      </c>
    </row>
    <row r="62" spans="2:12" x14ac:dyDescent="0.25">
      <c r="B62" s="77" t="s">
        <v>39</v>
      </c>
      <c r="C62" s="79"/>
      <c r="D62" s="86">
        <v>16269.049999999997</v>
      </c>
      <c r="E62" s="86">
        <v>16178.721867363973</v>
      </c>
      <c r="F62" s="86">
        <v>18738.632632659319</v>
      </c>
      <c r="G62" s="86">
        <v>19173.132889682151</v>
      </c>
      <c r="H62" s="86">
        <v>18228.635180598078</v>
      </c>
    </row>
    <row r="63" spans="2:12" x14ac:dyDescent="0.25">
      <c r="B63" s="77" t="s">
        <v>40</v>
      </c>
      <c r="C63" s="79"/>
      <c r="D63" s="86">
        <v>17441.2</v>
      </c>
      <c r="E63" s="86">
        <v>15982.428000000002</v>
      </c>
      <c r="F63" s="86">
        <v>23375.66</v>
      </c>
      <c r="G63" s="86">
        <v>30551.444000000003</v>
      </c>
      <c r="H63" s="86">
        <v>37727.228000000003</v>
      </c>
    </row>
    <row r="64" spans="2:12" s="5" customFormat="1" x14ac:dyDescent="0.25">
      <c r="B64" s="87" t="s">
        <v>45</v>
      </c>
      <c r="C64" s="73">
        <v>79972</v>
      </c>
      <c r="D64" s="73">
        <v>90828.605453036755</v>
      </c>
      <c r="E64" s="73">
        <v>95343.823010361099</v>
      </c>
      <c r="F64" s="73">
        <v>120844.94561300975</v>
      </c>
      <c r="G64" s="73">
        <v>153006.24672681728</v>
      </c>
      <c r="H64" s="73">
        <v>192200.49678624686</v>
      </c>
      <c r="I64" s="70"/>
      <c r="J64" s="70"/>
      <c r="K64" s="70"/>
      <c r="L64" s="70"/>
    </row>
    <row r="65" spans="2:12" x14ac:dyDescent="0.25">
      <c r="B65" s="77" t="s">
        <v>46</v>
      </c>
      <c r="C65" s="88"/>
      <c r="D65" s="88">
        <v>30694.1</v>
      </c>
      <c r="E65" s="88">
        <v>29777.795933409907</v>
      </c>
      <c r="F65" s="88">
        <v>37369.606008557341</v>
      </c>
      <c r="G65" s="88">
        <v>45116.931805682128</v>
      </c>
      <c r="H65" s="88">
        <v>55085.224686416877</v>
      </c>
    </row>
    <row r="66" spans="2:12" x14ac:dyDescent="0.25">
      <c r="B66" s="77" t="s">
        <v>14</v>
      </c>
      <c r="C66" s="78"/>
      <c r="D66" s="88">
        <v>39446.014927613651</v>
      </c>
      <c r="E66" s="78">
        <v>40590.209692558907</v>
      </c>
      <c r="F66" s="79">
        <v>45523.446703432768</v>
      </c>
      <c r="G66" s="78">
        <v>57856.062623272388</v>
      </c>
      <c r="H66" s="78">
        <v>73926.74609900979</v>
      </c>
    </row>
    <row r="67" spans="2:12" x14ac:dyDescent="0.25">
      <c r="B67" s="77" t="s">
        <v>47</v>
      </c>
      <c r="C67" s="78"/>
      <c r="D67" s="88">
        <v>1357.4103882810757</v>
      </c>
      <c r="E67" s="78">
        <v>794.39453641592161</v>
      </c>
      <c r="F67" s="79">
        <v>1366.1075347391479</v>
      </c>
      <c r="G67" s="78">
        <v>1680.8502688713556</v>
      </c>
      <c r="H67" s="78">
        <v>2082.6764236930503</v>
      </c>
    </row>
    <row r="68" spans="2:12" x14ac:dyDescent="0.25">
      <c r="B68" s="77" t="s">
        <v>17</v>
      </c>
      <c r="C68" s="78"/>
      <c r="D68" s="88">
        <v>4352.0246079402177</v>
      </c>
      <c r="E68" s="78">
        <v>4587.9826327323481</v>
      </c>
      <c r="F68" s="79">
        <v>6601.8435809641351</v>
      </c>
      <c r="G68" s="78">
        <v>7850.1887113437579</v>
      </c>
      <c r="H68" s="78">
        <v>9444.5617957961294</v>
      </c>
    </row>
    <row r="69" spans="2:12" x14ac:dyDescent="0.25">
      <c r="B69" s="77" t="s">
        <v>48</v>
      </c>
      <c r="C69" s="78"/>
      <c r="D69" s="88">
        <v>2543.4452498231826</v>
      </c>
      <c r="E69" s="78">
        <v>6403.2962488196354</v>
      </c>
      <c r="F69" s="79">
        <v>9692.8171940578104</v>
      </c>
      <c r="G69" s="78">
        <v>12094.122288402334</v>
      </c>
      <c r="H69" s="78">
        <v>15233.427975734472</v>
      </c>
    </row>
    <row r="70" spans="2:12" x14ac:dyDescent="0.25">
      <c r="B70" s="77" t="s">
        <v>49</v>
      </c>
      <c r="C70" s="78"/>
      <c r="D70" s="88">
        <v>3563.6619652038112</v>
      </c>
      <c r="E70" s="78">
        <v>3623.4031281868429</v>
      </c>
      <c r="F70" s="79">
        <v>3856.6577285267495</v>
      </c>
      <c r="G70" s="78">
        <v>5105.704407899646</v>
      </c>
      <c r="H70" s="78">
        <v>6655.5445948415672</v>
      </c>
    </row>
    <row r="71" spans="2:12" x14ac:dyDescent="0.25">
      <c r="B71" s="77" t="s">
        <v>50</v>
      </c>
      <c r="C71" s="78"/>
      <c r="D71" s="88">
        <v>679.2244020598805</v>
      </c>
      <c r="E71" s="78">
        <v>649.16084691996139</v>
      </c>
      <c r="F71" s="79">
        <v>743.74830100611621</v>
      </c>
      <c r="G71" s="78">
        <v>832.16347308194429</v>
      </c>
      <c r="H71" s="78">
        <v>831.0508016701541</v>
      </c>
    </row>
    <row r="72" spans="2:12" x14ac:dyDescent="0.25">
      <c r="B72" s="77" t="s">
        <v>58</v>
      </c>
      <c r="C72" s="78"/>
      <c r="D72" s="88">
        <v>8192.7239121149669</v>
      </c>
      <c r="E72" s="78">
        <v>8917.5799913175833</v>
      </c>
      <c r="F72" s="88">
        <v>15690.718561725675</v>
      </c>
      <c r="G72" s="78">
        <v>22470.223148263743</v>
      </c>
      <c r="H72" s="78">
        <v>28941.264409084823</v>
      </c>
    </row>
    <row r="73" spans="2:12" s="5" customFormat="1" x14ac:dyDescent="0.25">
      <c r="B73" s="89" t="s">
        <v>54</v>
      </c>
      <c r="C73" s="73">
        <v>2077262</v>
      </c>
      <c r="D73" s="73">
        <f>D4+D35+D56+D64</f>
        <v>1359640.9207965238</v>
      </c>
      <c r="E73" s="73">
        <f>E4+E35+E56+E64</f>
        <v>1267921.8245171201</v>
      </c>
      <c r="F73" s="73">
        <f>F4+F35+F56+F64</f>
        <v>1199711.4614794538</v>
      </c>
      <c r="G73" s="73">
        <f>G4+G35+G56+G64</f>
        <v>1018687.2570534255</v>
      </c>
      <c r="H73" s="73">
        <f>H4+H35+H56+H64</f>
        <v>1088199.4005281867</v>
      </c>
      <c r="I73" s="70"/>
      <c r="J73" s="70"/>
      <c r="K73" s="70"/>
      <c r="L73" s="70"/>
    </row>
    <row r="75" spans="2:12" x14ac:dyDescent="0.25">
      <c r="C75" s="2"/>
      <c r="F75" s="14"/>
    </row>
    <row r="76" spans="2:12" x14ac:dyDescent="0.25">
      <c r="F76" s="14"/>
    </row>
    <row r="77" spans="2:12" x14ac:dyDescent="0.25">
      <c r="F77" s="14"/>
    </row>
  </sheetData>
  <mergeCells count="2">
    <mergeCell ref="B2:B3"/>
    <mergeCell ref="C3:H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rgb="FF92D050"/>
  </sheetPr>
  <dimension ref="A2:H75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55" sqref="K55"/>
    </sheetView>
  </sheetViews>
  <sheetFormatPr defaultColWidth="25.42578125" defaultRowHeight="15" x14ac:dyDescent="0.25"/>
  <cols>
    <col min="1" max="1" width="12.5703125" style="4" customWidth="1"/>
    <col min="2" max="2" width="56.42578125" style="118" customWidth="1"/>
    <col min="3" max="3" width="11.85546875" style="115" customWidth="1"/>
    <col min="4" max="4" width="12.42578125" style="118" customWidth="1"/>
    <col min="5" max="6" width="10.5703125" style="118" bestFit="1" customWidth="1"/>
    <col min="7" max="8" width="11.5703125" style="118" bestFit="1" customWidth="1"/>
    <col min="9" max="16384" width="25.42578125" style="4"/>
  </cols>
  <sheetData>
    <row r="2" spans="1:8" x14ac:dyDescent="0.25">
      <c r="B2" s="126" t="s">
        <v>0</v>
      </c>
      <c r="C2" s="107">
        <v>2005</v>
      </c>
      <c r="D2" s="107">
        <v>2010</v>
      </c>
      <c r="E2" s="107">
        <v>2020</v>
      </c>
      <c r="F2" s="107">
        <v>2030</v>
      </c>
      <c r="G2" s="107">
        <v>2040</v>
      </c>
      <c r="H2" s="107">
        <v>2050</v>
      </c>
    </row>
    <row r="3" spans="1:8" s="9" customFormat="1" x14ac:dyDescent="0.25">
      <c r="B3" s="126"/>
      <c r="C3" s="125" t="s">
        <v>56</v>
      </c>
      <c r="D3" s="125"/>
      <c r="E3" s="125"/>
      <c r="F3" s="125"/>
      <c r="G3" s="125"/>
      <c r="H3" s="125"/>
    </row>
    <row r="4" spans="1:8" s="9" customFormat="1" x14ac:dyDescent="0.25">
      <c r="A4" s="13"/>
      <c r="B4" s="97" t="s">
        <v>55</v>
      </c>
      <c r="C4" s="73">
        <v>316985</v>
      </c>
      <c r="D4" s="73">
        <v>370020.62384348694</v>
      </c>
      <c r="E4" s="73">
        <v>393460.34420833288</v>
      </c>
      <c r="F4" s="73">
        <v>386158.72543594928</v>
      </c>
      <c r="G4" s="73">
        <v>361772.9058252041</v>
      </c>
      <c r="H4" s="73">
        <v>335678.44427170971</v>
      </c>
    </row>
    <row r="5" spans="1:8" x14ac:dyDescent="0.25">
      <c r="A5" s="11"/>
      <c r="B5" s="98" t="s">
        <v>53</v>
      </c>
      <c r="C5" s="76"/>
      <c r="D5" s="76">
        <v>61152.995697601284</v>
      </c>
      <c r="E5" s="76">
        <v>59778.786462871372</v>
      </c>
      <c r="F5" s="76">
        <v>67922.120687197938</v>
      </c>
      <c r="G5" s="76">
        <v>61047.60460127538</v>
      </c>
      <c r="H5" s="76">
        <v>47032.34355304471</v>
      </c>
    </row>
    <row r="6" spans="1:8" x14ac:dyDescent="0.25">
      <c r="A6" s="11"/>
      <c r="B6" s="99" t="s">
        <v>1</v>
      </c>
      <c r="C6" s="108"/>
      <c r="D6" s="109">
        <v>23899.773887390125</v>
      </c>
      <c r="E6" s="109">
        <v>27262.350879669779</v>
      </c>
      <c r="F6" s="109">
        <v>30594.041208382936</v>
      </c>
      <c r="G6" s="109">
        <v>34286.13717289098</v>
      </c>
      <c r="H6" s="109">
        <v>39443.992996925706</v>
      </c>
    </row>
    <row r="7" spans="1:8" x14ac:dyDescent="0.25">
      <c r="A7" s="11"/>
      <c r="B7" s="99" t="s">
        <v>2</v>
      </c>
      <c r="C7" s="108"/>
      <c r="D7" s="109">
        <v>37253.221810211158</v>
      </c>
      <c r="E7" s="109">
        <v>32516.435583201597</v>
      </c>
      <c r="F7" s="109">
        <v>37328.079478815001</v>
      </c>
      <c r="G7" s="109">
        <v>26761.4674283844</v>
      </c>
      <c r="H7" s="109">
        <v>7588.3505561190004</v>
      </c>
    </row>
    <row r="8" spans="1:8" x14ac:dyDescent="0.25">
      <c r="A8" s="11"/>
      <c r="B8" s="110" t="s">
        <v>3</v>
      </c>
      <c r="C8" s="108"/>
      <c r="D8" s="109">
        <v>36566.185170840399</v>
      </c>
      <c r="E8" s="109">
        <v>32019.189443841598</v>
      </c>
      <c r="F8" s="109">
        <v>36779.635474335002</v>
      </c>
      <c r="G8" s="109">
        <v>26160.966427424399</v>
      </c>
      <c r="H8" s="109">
        <v>6889.6222029990004</v>
      </c>
    </row>
    <row r="9" spans="1:8" x14ac:dyDescent="0.25">
      <c r="A9" s="11"/>
      <c r="B9" s="110" t="s">
        <v>4</v>
      </c>
      <c r="C9" s="108"/>
      <c r="D9" s="109">
        <v>0</v>
      </c>
      <c r="E9" s="109">
        <v>0</v>
      </c>
      <c r="F9" s="109">
        <v>0</v>
      </c>
      <c r="G9" s="109">
        <v>0</v>
      </c>
      <c r="H9" s="109">
        <v>0</v>
      </c>
    </row>
    <row r="10" spans="1:8" x14ac:dyDescent="0.25">
      <c r="A10" s="11"/>
      <c r="B10" s="110" t="s">
        <v>5</v>
      </c>
      <c r="C10" s="108"/>
      <c r="D10" s="109">
        <v>687.03663937076362</v>
      </c>
      <c r="E10" s="109">
        <v>497.24613936000014</v>
      </c>
      <c r="F10" s="109">
        <v>548.44400447999988</v>
      </c>
      <c r="G10" s="109">
        <v>600.50100095999994</v>
      </c>
      <c r="H10" s="109">
        <v>698.72835312000007</v>
      </c>
    </row>
    <row r="11" spans="1:8" x14ac:dyDescent="0.25">
      <c r="B11" s="98" t="s">
        <v>6</v>
      </c>
      <c r="C11" s="111"/>
      <c r="D11" s="76">
        <v>26205.574295012637</v>
      </c>
      <c r="E11" s="76">
        <v>26431.949128422017</v>
      </c>
      <c r="F11" s="76">
        <v>29079.913327605074</v>
      </c>
      <c r="G11" s="76">
        <v>30749.54025754382</v>
      </c>
      <c r="H11" s="76">
        <v>31821.925233689999</v>
      </c>
    </row>
    <row r="12" spans="1:8" x14ac:dyDescent="0.25">
      <c r="B12" s="98" t="s">
        <v>57</v>
      </c>
      <c r="C12" s="111"/>
      <c r="D12" s="76">
        <v>2759.7360456724996</v>
      </c>
      <c r="E12" s="76">
        <v>2563.4473594488536</v>
      </c>
      <c r="F12" s="76">
        <v>2902.5932090227543</v>
      </c>
      <c r="G12" s="76">
        <v>3603.2319813607724</v>
      </c>
      <c r="H12" s="76">
        <v>4155.3908147569036</v>
      </c>
    </row>
    <row r="13" spans="1:8" x14ac:dyDescent="0.25">
      <c r="B13" s="98" t="s">
        <v>7</v>
      </c>
      <c r="C13" s="111"/>
      <c r="D13" s="76">
        <v>18215.488114083251</v>
      </c>
      <c r="E13" s="76">
        <v>17917.125891012503</v>
      </c>
      <c r="F13" s="76">
        <v>17354.93737523054</v>
      </c>
      <c r="G13" s="76">
        <v>16349.378477303588</v>
      </c>
      <c r="H13" s="76">
        <v>14852.098613506147</v>
      </c>
    </row>
    <row r="14" spans="1:8" x14ac:dyDescent="0.25">
      <c r="B14" s="81" t="s">
        <v>8</v>
      </c>
      <c r="C14" s="76"/>
      <c r="D14" s="76">
        <v>170516.89249967143</v>
      </c>
      <c r="E14" s="76">
        <v>192388.52296825164</v>
      </c>
      <c r="F14" s="76">
        <v>166995.30156298011</v>
      </c>
      <c r="G14" s="76">
        <v>132357.24511629815</v>
      </c>
      <c r="H14" s="76">
        <v>106204.69415017277</v>
      </c>
    </row>
    <row r="15" spans="1:8" x14ac:dyDescent="0.25">
      <c r="B15" s="99" t="s">
        <v>9</v>
      </c>
      <c r="C15" s="108"/>
      <c r="D15" s="108">
        <v>153628.11828540303</v>
      </c>
      <c r="E15" s="108">
        <v>176636.61943746914</v>
      </c>
      <c r="F15" s="108">
        <v>147496.12754626299</v>
      </c>
      <c r="G15" s="108">
        <v>108574.52729991781</v>
      </c>
      <c r="H15" s="108">
        <v>75950.82713974893</v>
      </c>
    </row>
    <row r="16" spans="1:8" x14ac:dyDescent="0.25">
      <c r="B16" s="99" t="s">
        <v>10</v>
      </c>
      <c r="C16" s="108"/>
      <c r="D16" s="108">
        <v>2958.6511098964929</v>
      </c>
      <c r="E16" s="108">
        <v>2629.7223068216995</v>
      </c>
      <c r="F16" s="108">
        <v>2714.5108181051464</v>
      </c>
      <c r="G16" s="108">
        <v>3017.9136470299081</v>
      </c>
      <c r="H16" s="108">
        <v>3628.6551076998271</v>
      </c>
    </row>
    <row r="17" spans="2:8" x14ac:dyDescent="0.25">
      <c r="B17" s="99" t="s">
        <v>11</v>
      </c>
      <c r="C17" s="108"/>
      <c r="D17" s="108">
        <v>9864.6555703147551</v>
      </c>
      <c r="E17" s="108">
        <v>10247.796028660316</v>
      </c>
      <c r="F17" s="108">
        <v>11709.017102001042</v>
      </c>
      <c r="G17" s="108">
        <v>13528.407920723337</v>
      </c>
      <c r="H17" s="108">
        <v>16461.015316510107</v>
      </c>
    </row>
    <row r="18" spans="2:8" x14ac:dyDescent="0.25">
      <c r="B18" s="99" t="s">
        <v>12</v>
      </c>
      <c r="C18" s="108"/>
      <c r="D18" s="108">
        <v>4065.4675340571616</v>
      </c>
      <c r="E18" s="108">
        <v>2874.3851953004782</v>
      </c>
      <c r="F18" s="108">
        <v>5075.6460966109607</v>
      </c>
      <c r="G18" s="108">
        <v>7236.3962486270621</v>
      </c>
      <c r="H18" s="108">
        <v>10164.196586213902</v>
      </c>
    </row>
    <row r="19" spans="2:8" x14ac:dyDescent="0.25">
      <c r="B19" s="98" t="s">
        <v>51</v>
      </c>
      <c r="C19" s="111"/>
      <c r="D19" s="76">
        <v>70785.661691445857</v>
      </c>
      <c r="E19" s="76">
        <v>68923.458991067993</v>
      </c>
      <c r="F19" s="76">
        <v>73996.035810995294</v>
      </c>
      <c r="G19" s="76">
        <v>84762.009705217788</v>
      </c>
      <c r="H19" s="76">
        <v>97742.107808615867</v>
      </c>
    </row>
    <row r="20" spans="2:8" x14ac:dyDescent="0.25">
      <c r="B20" s="99" t="s">
        <v>13</v>
      </c>
      <c r="C20" s="109"/>
      <c r="D20" s="108">
        <v>14326.486917637014</v>
      </c>
      <c r="E20" s="108">
        <v>15704.647532593457</v>
      </c>
      <c r="F20" s="108">
        <v>16118.241272225234</v>
      </c>
      <c r="G20" s="108">
        <v>17524.888167146088</v>
      </c>
      <c r="H20" s="108">
        <v>19565.272631866024</v>
      </c>
    </row>
    <row r="21" spans="2:8" x14ac:dyDescent="0.25">
      <c r="B21" s="99" t="s">
        <v>14</v>
      </c>
      <c r="C21" s="109"/>
      <c r="D21" s="108">
        <v>5549.9424021697132</v>
      </c>
      <c r="E21" s="108">
        <v>5855.4387463989369</v>
      </c>
      <c r="F21" s="108">
        <v>5747.7635377718861</v>
      </c>
      <c r="G21" s="108">
        <v>6234.4555191857053</v>
      </c>
      <c r="H21" s="108">
        <v>6844.1487779551462</v>
      </c>
    </row>
    <row r="22" spans="2:8" x14ac:dyDescent="0.25">
      <c r="B22" s="99" t="s">
        <v>15</v>
      </c>
      <c r="C22" s="109"/>
      <c r="D22" s="108">
        <v>109.20151246006043</v>
      </c>
      <c r="E22" s="108">
        <v>79.823031362806276</v>
      </c>
      <c r="F22" s="108">
        <v>120.21413983232901</v>
      </c>
      <c r="G22" s="108">
        <v>132.67229154694698</v>
      </c>
      <c r="H22" s="108">
        <v>150.20885121042269</v>
      </c>
    </row>
    <row r="23" spans="2:8" x14ac:dyDescent="0.25">
      <c r="B23" s="99" t="s">
        <v>16</v>
      </c>
      <c r="C23" s="109"/>
      <c r="D23" s="108">
        <v>7315.7346392389791</v>
      </c>
      <c r="E23" s="108">
        <v>7396.9923695122889</v>
      </c>
      <c r="F23" s="108">
        <v>10345.076481608872</v>
      </c>
      <c r="G23" s="108">
        <v>11380.393335537699</v>
      </c>
      <c r="H23" s="108">
        <v>12634.050256084687</v>
      </c>
    </row>
    <row r="24" spans="2:8" x14ac:dyDescent="0.25">
      <c r="B24" s="99" t="s">
        <v>17</v>
      </c>
      <c r="C24" s="109"/>
      <c r="D24" s="108">
        <v>5488.2071966072863</v>
      </c>
      <c r="E24" s="108">
        <v>3954.1410938655063</v>
      </c>
      <c r="F24" s="108">
        <v>4919.3106101136573</v>
      </c>
      <c r="G24" s="108">
        <v>5139.550489342173</v>
      </c>
      <c r="H24" s="108">
        <v>5321.9505074853414</v>
      </c>
    </row>
    <row r="25" spans="2:8" x14ac:dyDescent="0.25">
      <c r="B25" s="99" t="s">
        <v>18</v>
      </c>
      <c r="C25" s="109"/>
      <c r="D25" s="108">
        <v>13965.391435822316</v>
      </c>
      <c r="E25" s="108">
        <v>14488.214537941411</v>
      </c>
      <c r="F25" s="108">
        <v>14372.243367313229</v>
      </c>
      <c r="G25" s="108">
        <v>17742.603896546127</v>
      </c>
      <c r="H25" s="108">
        <v>21582.40888578026</v>
      </c>
    </row>
    <row r="26" spans="2:8" x14ac:dyDescent="0.25">
      <c r="B26" s="99" t="s">
        <v>19</v>
      </c>
      <c r="C26" s="109"/>
      <c r="D26" s="108">
        <v>5549.1287603772143</v>
      </c>
      <c r="E26" s="108">
        <v>3957.2104091100878</v>
      </c>
      <c r="F26" s="108">
        <v>5233.3730847618508</v>
      </c>
      <c r="G26" s="108">
        <v>6269.4589776522707</v>
      </c>
      <c r="H26" s="108">
        <v>7166.1771986131262</v>
      </c>
    </row>
    <row r="27" spans="2:8" x14ac:dyDescent="0.25">
      <c r="B27" s="99" t="s">
        <v>20</v>
      </c>
      <c r="C27" s="109"/>
      <c r="D27" s="108">
        <v>1027.9789784021766</v>
      </c>
      <c r="E27" s="108">
        <v>795.54210083890075</v>
      </c>
      <c r="F27" s="108">
        <v>995.7569687608725</v>
      </c>
      <c r="G27" s="108">
        <v>1295.3770389347451</v>
      </c>
      <c r="H27" s="108">
        <v>1595.4283386079085</v>
      </c>
    </row>
    <row r="28" spans="2:8" x14ac:dyDescent="0.25">
      <c r="B28" s="99" t="s">
        <v>21</v>
      </c>
      <c r="C28" s="109"/>
      <c r="D28" s="108">
        <v>3975.4049433868986</v>
      </c>
      <c r="E28" s="108">
        <v>4193.5836464911326</v>
      </c>
      <c r="F28" s="108">
        <v>4228.5711103889234</v>
      </c>
      <c r="G28" s="108">
        <v>5000.0228984510231</v>
      </c>
      <c r="H28" s="108">
        <v>5736.649565156139</v>
      </c>
    </row>
    <row r="29" spans="2:8" x14ac:dyDescent="0.25">
      <c r="B29" s="99" t="s">
        <v>22</v>
      </c>
      <c r="C29" s="109"/>
      <c r="D29" s="108">
        <v>5082.6542992763971</v>
      </c>
      <c r="E29" s="108">
        <v>4911.4090712192856</v>
      </c>
      <c r="F29" s="108">
        <v>4524.6556589630691</v>
      </c>
      <c r="G29" s="108">
        <v>5152.5000574606374</v>
      </c>
      <c r="H29" s="108">
        <v>5938.3351957180457</v>
      </c>
    </row>
    <row r="30" spans="2:8" x14ac:dyDescent="0.25">
      <c r="B30" s="99" t="s">
        <v>23</v>
      </c>
      <c r="C30" s="109"/>
      <c r="D30" s="108">
        <v>8395.5306060677904</v>
      </c>
      <c r="E30" s="108">
        <v>7586.4564517341914</v>
      </c>
      <c r="F30" s="108">
        <v>7390.8295792553681</v>
      </c>
      <c r="G30" s="108">
        <v>8890.0870334143838</v>
      </c>
      <c r="H30" s="108">
        <v>11207.477600138769</v>
      </c>
    </row>
    <row r="31" spans="2:8" x14ac:dyDescent="0.25">
      <c r="B31" s="98" t="s">
        <v>41</v>
      </c>
      <c r="C31" s="111"/>
      <c r="D31" s="76">
        <v>20384.2755</v>
      </c>
      <c r="E31" s="76">
        <v>25457.053407258467</v>
      </c>
      <c r="F31" s="76">
        <v>27907.823462917615</v>
      </c>
      <c r="G31" s="76">
        <v>32903.895686204589</v>
      </c>
      <c r="H31" s="76">
        <v>33869.884097923365</v>
      </c>
    </row>
    <row r="32" spans="2:8" x14ac:dyDescent="0.25">
      <c r="B32" s="99" t="s">
        <v>42</v>
      </c>
      <c r="C32" s="108"/>
      <c r="D32" s="108">
        <v>9956.6</v>
      </c>
      <c r="E32" s="108">
        <v>14258.077175393064</v>
      </c>
      <c r="F32" s="108">
        <v>15664.519763273436</v>
      </c>
      <c r="G32" s="108">
        <v>20169.1014014637</v>
      </c>
      <c r="H32" s="108">
        <v>19576.223495298818</v>
      </c>
    </row>
    <row r="33" spans="2:8" x14ac:dyDescent="0.25">
      <c r="B33" s="99" t="s">
        <v>43</v>
      </c>
      <c r="C33" s="108"/>
      <c r="D33" s="108">
        <v>7405.6754999999994</v>
      </c>
      <c r="E33" s="108">
        <v>8609.8707053756334</v>
      </c>
      <c r="F33" s="108">
        <v>9753.9812814278375</v>
      </c>
      <c r="G33" s="108">
        <v>10141.848355029253</v>
      </c>
      <c r="H33" s="108">
        <v>11287.029132873164</v>
      </c>
    </row>
    <row r="34" spans="2:8" x14ac:dyDescent="0.25">
      <c r="B34" s="99" t="s">
        <v>44</v>
      </c>
      <c r="C34" s="108"/>
      <c r="D34" s="108">
        <v>3022</v>
      </c>
      <c r="E34" s="108">
        <v>2589.1055264897705</v>
      </c>
      <c r="F34" s="108">
        <v>2489.3224182163408</v>
      </c>
      <c r="G34" s="108">
        <v>2592.9459297116373</v>
      </c>
      <c r="H34" s="108">
        <v>3006.631469751379</v>
      </c>
    </row>
    <row r="35" spans="2:8" x14ac:dyDescent="0.25">
      <c r="B35" s="97" t="s">
        <v>24</v>
      </c>
      <c r="C35" s="73">
        <v>1620692</v>
      </c>
      <c r="D35" s="73">
        <v>827747</v>
      </c>
      <c r="E35" s="73">
        <v>695406</v>
      </c>
      <c r="F35" s="73">
        <v>463553</v>
      </c>
      <c r="G35" s="73">
        <v>53559</v>
      </c>
      <c r="H35" s="73">
        <v>-329107</v>
      </c>
    </row>
    <row r="36" spans="2:8" x14ac:dyDescent="0.25">
      <c r="B36" s="100" t="s">
        <v>120</v>
      </c>
      <c r="C36" s="100"/>
      <c r="D36" s="76">
        <f>D35-D49</f>
        <v>355006</v>
      </c>
      <c r="E36" s="76">
        <f>E35-E49</f>
        <v>199872</v>
      </c>
      <c r="F36" s="76">
        <f>F35-F49</f>
        <v>-36922</v>
      </c>
      <c r="G36" s="76">
        <f>G35-G49</f>
        <v>-466683</v>
      </c>
      <c r="H36" s="76">
        <f>H35-H49</f>
        <v>-829488</v>
      </c>
    </row>
    <row r="37" spans="2:8" s="11" customFormat="1" x14ac:dyDescent="0.25">
      <c r="B37" s="99" t="s">
        <v>102</v>
      </c>
      <c r="C37" s="112"/>
      <c r="D37" s="108" t="s">
        <v>103</v>
      </c>
      <c r="E37" s="108">
        <v>525902</v>
      </c>
      <c r="F37" s="108">
        <v>376611</v>
      </c>
      <c r="G37" s="108">
        <v>156238</v>
      </c>
      <c r="H37" s="108">
        <v>36969</v>
      </c>
    </row>
    <row r="38" spans="2:8" s="11" customFormat="1" x14ac:dyDescent="0.25">
      <c r="B38" s="113" t="s">
        <v>104</v>
      </c>
      <c r="C38" s="113"/>
      <c r="D38" s="113"/>
      <c r="E38" s="108">
        <v>483923</v>
      </c>
      <c r="F38" s="108">
        <v>338746</v>
      </c>
      <c r="G38" s="108">
        <v>125668</v>
      </c>
      <c r="H38" s="108">
        <v>7591</v>
      </c>
    </row>
    <row r="39" spans="2:8" s="11" customFormat="1" x14ac:dyDescent="0.25">
      <c r="B39" s="113" t="s">
        <v>105</v>
      </c>
      <c r="C39" s="113"/>
      <c r="D39" s="113"/>
      <c r="E39" s="108">
        <v>41979</v>
      </c>
      <c r="F39" s="108">
        <v>37864</v>
      </c>
      <c r="G39" s="108">
        <v>30570</v>
      </c>
      <c r="H39" s="108">
        <v>29378</v>
      </c>
    </row>
    <row r="40" spans="2:8" s="11" customFormat="1" x14ac:dyDescent="0.25">
      <c r="B40" s="99" t="s">
        <v>106</v>
      </c>
      <c r="C40" s="112"/>
      <c r="D40" s="108" t="s">
        <v>107</v>
      </c>
      <c r="E40" s="108">
        <v>-326031</v>
      </c>
      <c r="F40" s="108">
        <v>-413533</v>
      </c>
      <c r="G40" s="108">
        <v>-622922</v>
      </c>
      <c r="H40" s="108">
        <v>-866458</v>
      </c>
    </row>
    <row r="41" spans="2:8" s="11" customFormat="1" x14ac:dyDescent="0.25">
      <c r="B41" s="113" t="s">
        <v>108</v>
      </c>
      <c r="C41" s="113"/>
      <c r="D41" s="113"/>
      <c r="E41" s="108"/>
      <c r="F41" s="108">
        <v>-32722</v>
      </c>
      <c r="G41" s="108">
        <v>-41126</v>
      </c>
      <c r="H41" s="108">
        <v>-60168</v>
      </c>
    </row>
    <row r="42" spans="2:8" s="11" customFormat="1" x14ac:dyDescent="0.25">
      <c r="B42" s="113" t="s">
        <v>26</v>
      </c>
      <c r="C42" s="113"/>
      <c r="D42" s="113"/>
      <c r="E42" s="108">
        <v>-7955</v>
      </c>
      <c r="F42" s="108">
        <v>-32243</v>
      </c>
      <c r="G42" s="108">
        <v>-95449</v>
      </c>
      <c r="H42" s="108">
        <v>-283563</v>
      </c>
    </row>
    <row r="43" spans="2:8" s="11" customFormat="1" x14ac:dyDescent="0.25">
      <c r="B43" s="113" t="s">
        <v>25</v>
      </c>
      <c r="C43" s="113"/>
      <c r="D43" s="113"/>
      <c r="E43" s="108">
        <v>-20282</v>
      </c>
      <c r="F43" s="108">
        <v>-31200</v>
      </c>
      <c r="G43" s="108">
        <v>-51380</v>
      </c>
      <c r="H43" s="108">
        <v>-51380</v>
      </c>
    </row>
    <row r="44" spans="2:8" s="11" customFormat="1" x14ac:dyDescent="0.25">
      <c r="B44" s="113" t="s">
        <v>62</v>
      </c>
      <c r="C44" s="113"/>
      <c r="D44" s="113"/>
      <c r="E44" s="108">
        <v>-13211</v>
      </c>
      <c r="F44" s="108">
        <v>-19685</v>
      </c>
      <c r="G44" s="108">
        <v>-32698</v>
      </c>
      <c r="H44" s="108">
        <v>-32369</v>
      </c>
    </row>
    <row r="45" spans="2:8" s="11" customFormat="1" x14ac:dyDescent="0.25">
      <c r="B45" s="113" t="s">
        <v>110</v>
      </c>
      <c r="C45" s="113"/>
      <c r="D45" s="113"/>
      <c r="E45" s="108">
        <v>-284584</v>
      </c>
      <c r="F45" s="108">
        <v>-284584</v>
      </c>
      <c r="G45" s="108">
        <v>-375651</v>
      </c>
      <c r="H45" s="108">
        <v>-375651</v>
      </c>
    </row>
    <row r="46" spans="2:8" s="11" customFormat="1" x14ac:dyDescent="0.25">
      <c r="B46" s="113" t="s">
        <v>111</v>
      </c>
      <c r="C46" s="113"/>
      <c r="D46" s="113"/>
      <c r="E46" s="113"/>
      <c r="F46" s="113">
        <v>-4396</v>
      </c>
      <c r="G46" s="113">
        <v>-14202</v>
      </c>
      <c r="H46" s="113">
        <v>-45890</v>
      </c>
    </row>
    <row r="47" spans="2:8" s="11" customFormat="1" x14ac:dyDescent="0.25">
      <c r="B47" s="113" t="s">
        <v>112</v>
      </c>
      <c r="C47" s="113"/>
      <c r="D47" s="113"/>
      <c r="E47" s="113"/>
      <c r="F47" s="113">
        <v>-8704</v>
      </c>
      <c r="G47" s="113">
        <v>-12415</v>
      </c>
      <c r="H47" s="113">
        <v>-17437</v>
      </c>
    </row>
    <row r="48" spans="2:8" x14ac:dyDescent="0.25">
      <c r="B48" s="99" t="s">
        <v>27</v>
      </c>
      <c r="C48" s="112"/>
      <c r="D48" s="108">
        <v>10424</v>
      </c>
      <c r="E48" s="108">
        <v>12944</v>
      </c>
      <c r="F48" s="108">
        <v>17540</v>
      </c>
      <c r="G48" s="108">
        <v>23030</v>
      </c>
      <c r="H48" s="108">
        <v>28923</v>
      </c>
    </row>
    <row r="49" spans="2:8" x14ac:dyDescent="0.25">
      <c r="B49" s="100" t="s">
        <v>60</v>
      </c>
      <c r="C49" s="100"/>
      <c r="D49" s="100">
        <v>472741</v>
      </c>
      <c r="E49" s="100">
        <v>495534</v>
      </c>
      <c r="F49" s="100">
        <v>500475</v>
      </c>
      <c r="G49" s="100">
        <v>520242</v>
      </c>
      <c r="H49" s="100">
        <v>500381</v>
      </c>
    </row>
    <row r="50" spans="2:8" x14ac:dyDescent="0.25">
      <c r="B50" s="112" t="s">
        <v>28</v>
      </c>
      <c r="C50" s="82"/>
      <c r="D50" s="114">
        <v>312424</v>
      </c>
      <c r="E50" s="114">
        <v>349218</v>
      </c>
      <c r="F50" s="114">
        <v>354900</v>
      </c>
      <c r="G50" s="114">
        <v>353888</v>
      </c>
      <c r="H50" s="114">
        <v>330131</v>
      </c>
    </row>
    <row r="51" spans="2:8" x14ac:dyDescent="0.25">
      <c r="B51" s="112" t="s">
        <v>29</v>
      </c>
      <c r="C51" s="82"/>
      <c r="D51" s="114">
        <v>20959</v>
      </c>
      <c r="E51" s="114">
        <v>22201</v>
      </c>
      <c r="F51" s="114">
        <v>23902</v>
      </c>
      <c r="G51" s="114">
        <v>25400</v>
      </c>
      <c r="H51" s="114">
        <v>26212</v>
      </c>
    </row>
    <row r="52" spans="2:8" x14ac:dyDescent="0.25">
      <c r="B52" s="112" t="s">
        <v>30</v>
      </c>
      <c r="C52" s="83"/>
      <c r="D52" s="114">
        <v>119899</v>
      </c>
      <c r="E52" s="114">
        <v>125812</v>
      </c>
      <c r="F52" s="114">
        <v>130047</v>
      </c>
      <c r="G52" s="114">
        <v>137439</v>
      </c>
      <c r="H52" s="114">
        <v>136956</v>
      </c>
    </row>
    <row r="53" spans="2:8" x14ac:dyDescent="0.25">
      <c r="B53" s="112" t="s">
        <v>31</v>
      </c>
      <c r="C53" s="83"/>
      <c r="D53" s="114">
        <v>12998</v>
      </c>
      <c r="E53" s="114">
        <v>10433</v>
      </c>
      <c r="F53" s="114">
        <v>6900</v>
      </c>
      <c r="G53" s="114">
        <v>6766</v>
      </c>
      <c r="H53" s="114">
        <v>7081</v>
      </c>
    </row>
    <row r="54" spans="2:8" x14ac:dyDescent="0.25">
      <c r="B54" s="112" t="s">
        <v>32</v>
      </c>
      <c r="C54" s="83"/>
      <c r="D54" s="114">
        <v>6460</v>
      </c>
      <c r="E54" s="114">
        <v>3474</v>
      </c>
      <c r="F54" s="114">
        <v>3167</v>
      </c>
      <c r="G54" s="114">
        <v>0</v>
      </c>
      <c r="H54" s="114">
        <v>0</v>
      </c>
    </row>
    <row r="55" spans="2:8" ht="14.25" customHeight="1" x14ac:dyDescent="0.25">
      <c r="B55" s="112" t="s">
        <v>33</v>
      </c>
      <c r="C55" s="83"/>
      <c r="D55" s="114">
        <v>0</v>
      </c>
      <c r="E55" s="114">
        <v>-15602</v>
      </c>
      <c r="F55" s="114">
        <v>-18442</v>
      </c>
      <c r="G55" s="114">
        <v>-3251</v>
      </c>
      <c r="H55" s="114">
        <v>0</v>
      </c>
    </row>
    <row r="56" spans="2:8" s="12" customFormat="1" x14ac:dyDescent="0.25">
      <c r="B56" s="101" t="s">
        <v>52</v>
      </c>
      <c r="C56" s="102">
        <v>59613</v>
      </c>
      <c r="D56" s="102">
        <v>71044.84150000001</v>
      </c>
      <c r="E56" s="102">
        <v>79736.333279884086</v>
      </c>
      <c r="F56" s="102">
        <v>76433.60004504137</v>
      </c>
      <c r="G56" s="102">
        <v>77863.171931208635</v>
      </c>
      <c r="H56" s="102">
        <v>65345.872065800213</v>
      </c>
    </row>
    <row r="57" spans="2:8" x14ac:dyDescent="0.25">
      <c r="B57" s="10" t="s">
        <v>34</v>
      </c>
      <c r="C57" s="8"/>
      <c r="D57" s="8">
        <v>37334.591500000002</v>
      </c>
      <c r="E57" s="8">
        <v>47575.183412520113</v>
      </c>
      <c r="F57" s="8">
        <v>43720.026902093639</v>
      </c>
      <c r="G57" s="8">
        <v>44549.678398893746</v>
      </c>
      <c r="H57" s="8">
        <v>34154.66481668807</v>
      </c>
    </row>
    <row r="58" spans="2:8" x14ac:dyDescent="0.25">
      <c r="B58" s="103" t="s">
        <v>35</v>
      </c>
      <c r="D58" s="115">
        <v>37156</v>
      </c>
      <c r="E58" s="115">
        <v>47385.799999999996</v>
      </c>
      <c r="F58" s="115">
        <v>40976.630601532641</v>
      </c>
      <c r="G58" s="115">
        <v>37930.356128454441</v>
      </c>
      <c r="H58" s="115">
        <v>24998.184870733785</v>
      </c>
    </row>
    <row r="59" spans="2:8" x14ac:dyDescent="0.25">
      <c r="B59" s="103" t="s">
        <v>81</v>
      </c>
      <c r="D59" s="115">
        <v>0</v>
      </c>
      <c r="E59" s="115">
        <v>0</v>
      </c>
      <c r="F59" s="115">
        <v>843.50198967163362</v>
      </c>
      <c r="G59" s="115">
        <v>1499.2003801777839</v>
      </c>
      <c r="H59" s="115">
        <v>2253.9258348440239</v>
      </c>
    </row>
    <row r="60" spans="2:8" x14ac:dyDescent="0.25">
      <c r="B60" s="103" t="s">
        <v>82</v>
      </c>
      <c r="D60" s="115">
        <v>0</v>
      </c>
      <c r="E60" s="115">
        <v>0</v>
      </c>
      <c r="F60" s="115">
        <v>1701.2747858060193</v>
      </c>
      <c r="G60" s="115">
        <v>4891.0893353092961</v>
      </c>
      <c r="H60" s="115">
        <v>6644.5454936919105</v>
      </c>
    </row>
    <row r="61" spans="2:8" x14ac:dyDescent="0.25">
      <c r="B61" s="103" t="s">
        <v>36</v>
      </c>
      <c r="D61" s="115">
        <v>40.122</v>
      </c>
      <c r="E61" s="115">
        <v>47</v>
      </c>
      <c r="F61" s="115">
        <v>55.485742595810379</v>
      </c>
      <c r="G61" s="115">
        <v>59.12792154315256</v>
      </c>
      <c r="H61" s="115">
        <v>57.819597453364324</v>
      </c>
    </row>
    <row r="62" spans="2:8" x14ac:dyDescent="0.25">
      <c r="B62" s="103" t="s">
        <v>37</v>
      </c>
      <c r="D62" s="115">
        <v>138.46950000000001</v>
      </c>
      <c r="E62" s="116">
        <v>142</v>
      </c>
      <c r="F62" s="115">
        <v>143.13378248753699</v>
      </c>
      <c r="G62" s="115">
        <v>169.90463340907769</v>
      </c>
      <c r="H62" s="115">
        <v>200.18901996498769</v>
      </c>
    </row>
    <row r="63" spans="2:8" x14ac:dyDescent="0.25">
      <c r="B63" s="10" t="s">
        <v>38</v>
      </c>
      <c r="C63" s="104"/>
      <c r="D63" s="8">
        <v>33710.25</v>
      </c>
      <c r="E63" s="8">
        <v>32161.149867363973</v>
      </c>
      <c r="F63" s="8">
        <v>32713.573142947731</v>
      </c>
      <c r="G63" s="8">
        <v>33313.493532314882</v>
      </c>
      <c r="H63" s="8">
        <v>31191.207249112143</v>
      </c>
    </row>
    <row r="64" spans="2:8" x14ac:dyDescent="0.25">
      <c r="B64" s="103" t="s">
        <v>39</v>
      </c>
      <c r="C64" s="117"/>
      <c r="D64" s="117">
        <v>16269.049999999997</v>
      </c>
      <c r="E64" s="117">
        <v>16178.721867363973</v>
      </c>
      <c r="F64" s="117">
        <v>18162.91276442731</v>
      </c>
      <c r="G64" s="117">
        <v>17558.669696247984</v>
      </c>
      <c r="H64" s="117">
        <v>15151.803348009016</v>
      </c>
    </row>
    <row r="65" spans="2:8" x14ac:dyDescent="0.25">
      <c r="B65" s="103" t="s">
        <v>40</v>
      </c>
      <c r="C65" s="117"/>
      <c r="D65" s="117">
        <v>17441.2</v>
      </c>
      <c r="E65" s="117">
        <v>15982.428000000002</v>
      </c>
      <c r="F65" s="117">
        <v>14550.660378520421</v>
      </c>
      <c r="G65" s="117">
        <v>15754.823836066895</v>
      </c>
      <c r="H65" s="117">
        <v>16039.403901103127</v>
      </c>
    </row>
    <row r="66" spans="2:8" s="12" customFormat="1" x14ac:dyDescent="0.25">
      <c r="B66" s="105" t="s">
        <v>45</v>
      </c>
      <c r="C66" s="102">
        <v>79972</v>
      </c>
      <c r="D66" s="102">
        <v>90828.605453036755</v>
      </c>
      <c r="E66" s="102">
        <v>90996.374212286406</v>
      </c>
      <c r="F66" s="102">
        <v>100553.64758787393</v>
      </c>
      <c r="G66" s="102">
        <v>106155.54281294062</v>
      </c>
      <c r="H66" s="102">
        <v>114929.26720133857</v>
      </c>
    </row>
    <row r="67" spans="2:8" x14ac:dyDescent="0.25">
      <c r="B67" s="103" t="s">
        <v>46</v>
      </c>
      <c r="D67" s="115">
        <v>30694.1</v>
      </c>
      <c r="E67" s="115">
        <v>29506.366209170828</v>
      </c>
      <c r="F67" s="115">
        <v>36430.487850302663</v>
      </c>
      <c r="G67" s="115">
        <v>43245.134548506299</v>
      </c>
      <c r="H67" s="115">
        <v>51920.16612641688</v>
      </c>
    </row>
    <row r="68" spans="2:8" x14ac:dyDescent="0.25">
      <c r="B68" s="103" t="s">
        <v>14</v>
      </c>
      <c r="D68" s="115">
        <v>39446.014927613651</v>
      </c>
      <c r="E68" s="115">
        <v>37000.795798860272</v>
      </c>
      <c r="F68" s="115">
        <v>35192.668868994202</v>
      </c>
      <c r="G68" s="115">
        <v>35854.30205000149</v>
      </c>
      <c r="H68" s="115">
        <v>36716.632554082076</v>
      </c>
    </row>
    <row r="69" spans="2:8" x14ac:dyDescent="0.25">
      <c r="B69" s="103" t="s">
        <v>47</v>
      </c>
      <c r="D69" s="115">
        <v>1357.4103882810757</v>
      </c>
      <c r="E69" s="115">
        <v>660.26031030686295</v>
      </c>
      <c r="F69" s="115">
        <v>996.91637696970997</v>
      </c>
      <c r="G69" s="115">
        <v>1098.5237057905433</v>
      </c>
      <c r="H69" s="115">
        <v>1237.1496742824677</v>
      </c>
    </row>
    <row r="70" spans="2:8" x14ac:dyDescent="0.25">
      <c r="B70" s="103" t="s">
        <v>17</v>
      </c>
      <c r="D70" s="115">
        <v>4352.0246079402177</v>
      </c>
      <c r="E70" s="115">
        <v>4235.511678704428</v>
      </c>
      <c r="F70" s="115">
        <v>4934.3281583392791</v>
      </c>
      <c r="G70" s="115">
        <v>5018.6882587051477</v>
      </c>
      <c r="H70" s="115">
        <v>5343.0865771515264</v>
      </c>
    </row>
    <row r="71" spans="2:8" x14ac:dyDescent="0.25">
      <c r="B71" s="103" t="s">
        <v>48</v>
      </c>
      <c r="D71" s="115">
        <v>2543.4452498231826</v>
      </c>
      <c r="E71" s="115">
        <v>6403.2962488196354</v>
      </c>
      <c r="F71" s="115">
        <v>8905.5662924529006</v>
      </c>
      <c r="G71" s="115">
        <v>10287.019954116684</v>
      </c>
      <c r="H71" s="115">
        <v>11876.374228803052</v>
      </c>
    </row>
    <row r="72" spans="2:8" x14ac:dyDescent="0.25">
      <c r="B72" s="103" t="s">
        <v>49</v>
      </c>
      <c r="D72" s="115">
        <v>3563.6619652038112</v>
      </c>
      <c r="E72" s="115">
        <v>3623.4031281868429</v>
      </c>
      <c r="F72" s="115">
        <v>3856.6577285267495</v>
      </c>
      <c r="G72" s="115">
        <v>5105.704407899646</v>
      </c>
      <c r="H72" s="115">
        <v>6655.5445948415672</v>
      </c>
    </row>
    <row r="73" spans="2:8" x14ac:dyDescent="0.25">
      <c r="B73" s="103" t="s">
        <v>50</v>
      </c>
      <c r="D73" s="115">
        <v>679.2244020598805</v>
      </c>
      <c r="E73" s="115">
        <v>649.16084691996139</v>
      </c>
      <c r="F73" s="115">
        <v>743.74830100611621</v>
      </c>
      <c r="G73" s="115">
        <v>832.16347308194429</v>
      </c>
      <c r="H73" s="115">
        <v>831.0508016701541</v>
      </c>
    </row>
    <row r="74" spans="2:8" x14ac:dyDescent="0.25">
      <c r="B74" s="103" t="s">
        <v>58</v>
      </c>
      <c r="D74" s="115">
        <v>8192.7239121149669</v>
      </c>
      <c r="E74" s="115">
        <v>8917.5799913175833</v>
      </c>
      <c r="F74" s="115">
        <v>9493.2740112823067</v>
      </c>
      <c r="G74" s="115">
        <v>4714.0064148388583</v>
      </c>
      <c r="H74" s="115">
        <v>349.26264409084848</v>
      </c>
    </row>
    <row r="75" spans="2:8" s="12" customFormat="1" x14ac:dyDescent="0.25">
      <c r="B75" s="106" t="s">
        <v>54</v>
      </c>
      <c r="C75" s="102">
        <v>2077262</v>
      </c>
      <c r="D75" s="102">
        <f>D4+D35+D56+D66</f>
        <v>1359641.0707965237</v>
      </c>
      <c r="E75" s="102">
        <f>E4+E35+E56+E66</f>
        <v>1259599.0517005036</v>
      </c>
      <c r="F75" s="102">
        <f>F4+F35+F56+F66</f>
        <v>1026698.9730688647</v>
      </c>
      <c r="G75" s="102">
        <f>G4+G35+G56+G66</f>
        <v>599350.62056935334</v>
      </c>
      <c r="H75" s="102">
        <f>H4+H35+H56+H66</f>
        <v>186846.5835388485</v>
      </c>
    </row>
  </sheetData>
  <mergeCells count="2">
    <mergeCell ref="B2:B3"/>
    <mergeCell ref="C3:H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3:H30"/>
  <sheetViews>
    <sheetView tabSelected="1" workbookViewId="0">
      <selection activeCell="M23" sqref="M23"/>
    </sheetView>
  </sheetViews>
  <sheetFormatPr defaultRowHeight="15" x14ac:dyDescent="0.25"/>
  <cols>
    <col min="3" max="3" width="23.7109375" customWidth="1"/>
    <col min="4" max="4" width="13.28515625" bestFit="1" customWidth="1"/>
    <col min="5" max="5" width="13.28515625" style="15" bestFit="1" customWidth="1"/>
    <col min="6" max="8" width="13.28515625" bestFit="1" customWidth="1"/>
  </cols>
  <sheetData>
    <row r="3" spans="3:8" ht="15.75" thickBot="1" x14ac:dyDescent="0.3"/>
    <row r="4" spans="3:8" x14ac:dyDescent="0.25">
      <c r="C4" s="16"/>
      <c r="D4" s="17">
        <v>2010</v>
      </c>
      <c r="E4" s="17">
        <v>2020</v>
      </c>
      <c r="F4" s="17">
        <v>2030</v>
      </c>
      <c r="G4" s="17">
        <v>2040</v>
      </c>
      <c r="H4" s="18">
        <v>2050</v>
      </c>
    </row>
    <row r="5" spans="3:8" x14ac:dyDescent="0.25">
      <c r="C5" s="119" t="s">
        <v>72</v>
      </c>
      <c r="D5" s="120">
        <f>'IES_ 2050 (REF)'!D5</f>
        <v>61152.995697601284</v>
      </c>
      <c r="E5" s="120">
        <f>'IES_ 2050 (REF)'!E5</f>
        <v>60413.180819113222</v>
      </c>
      <c r="F5" s="120">
        <f>'IES_ 2050 (REF)'!F5</f>
        <v>76332.828873033373</v>
      </c>
      <c r="G5" s="120">
        <f>'IES_ 2050 (REF)'!G5</f>
        <v>105241.22073897361</v>
      </c>
      <c r="H5" s="120">
        <f>'IES_ 2050 (REF)'!H5</f>
        <v>139215.86995053207</v>
      </c>
    </row>
    <row r="6" spans="3:8" x14ac:dyDescent="0.25">
      <c r="C6" s="119" t="s">
        <v>73</v>
      </c>
      <c r="D6" s="120">
        <f>'IES_ 2050 (REF)'!D14</f>
        <v>170516.89249967143</v>
      </c>
      <c r="E6" s="120">
        <f>'IES_ 2050 (REF)'!E14</f>
        <v>192388.52296825164</v>
      </c>
      <c r="F6" s="120">
        <f>'IES_ 2050 (REF)'!F14</f>
        <v>194729.2271451244</v>
      </c>
      <c r="G6" s="120">
        <f>'IES_ 2050 (REF)'!G14</f>
        <v>205962.29845151337</v>
      </c>
      <c r="H6" s="120">
        <f>'IES_ 2050 (REF)'!H14</f>
        <v>227744.64068376468</v>
      </c>
    </row>
    <row r="7" spans="3:8" x14ac:dyDescent="0.25">
      <c r="C7" s="119" t="s">
        <v>74</v>
      </c>
      <c r="D7" s="120">
        <f>'IES_ 2050 (REF)'!D19+'IES_ 2050 (REF)'!D64</f>
        <v>161614.26714448261</v>
      </c>
      <c r="E7" s="120">
        <f>'IES_ 2050 (REF)'!E19+'IES_ 2050 (REF)'!E64</f>
        <v>167544.15967887634</v>
      </c>
      <c r="F7" s="120">
        <f>'IES_ 2050 (REF)'!F19+'IES_ 2050 (REF)'!F64</f>
        <v>206345.47699962792</v>
      </c>
      <c r="G7" s="120">
        <f>'IES_ 2050 (REF)'!G19+'IES_ 2050 (REF)'!G64</f>
        <v>260040.07552567296</v>
      </c>
      <c r="H7" s="120">
        <f>'IES_ 2050 (REF)'!H19+'IES_ 2050 (REF)'!H64</f>
        <v>326792.30423903157</v>
      </c>
    </row>
    <row r="8" spans="3:8" x14ac:dyDescent="0.25">
      <c r="C8" s="119" t="s">
        <v>75</v>
      </c>
      <c r="D8" s="120">
        <f>'IES_ 2050 (REF)'!D56</f>
        <v>71044.84150000001</v>
      </c>
      <c r="E8" s="120">
        <f>'IES_ 2050 (REF)'!E56</f>
        <v>79736.333279884086</v>
      </c>
      <c r="F8" s="120">
        <f>'IES_ 2050 (REF)'!F56</f>
        <v>108579.55065983385</v>
      </c>
      <c r="G8" s="120">
        <f>'IES_ 2050 (REF)'!G56</f>
        <v>144107.08736151102</v>
      </c>
      <c r="H8" s="120">
        <f>'IES_ 2050 (REF)'!H56</f>
        <v>184361.80682121645</v>
      </c>
    </row>
    <row r="9" spans="3:8" x14ac:dyDescent="0.25">
      <c r="C9" s="119" t="s">
        <v>76</v>
      </c>
      <c r="D9" s="120">
        <f>'IES_ 2050 (REF)'!D36</f>
        <v>355005.85000000009</v>
      </c>
      <c r="E9" s="120">
        <f>'IES_ 2050 (REF)'!E36</f>
        <v>199845.60664579447</v>
      </c>
      <c r="F9" s="120">
        <f>'IES_ 2050 (REF)'!F36</f>
        <v>12204.671972479671</v>
      </c>
      <c r="G9" s="123">
        <f>'IES_ 2050 (REF)'!G36</f>
        <v>-342724.31802934589</v>
      </c>
      <c r="H9" s="123">
        <f>'IES_ 2050 (REF)'!H36</f>
        <v>-474956.84247972199</v>
      </c>
    </row>
    <row r="10" spans="3:8" x14ac:dyDescent="0.25">
      <c r="C10" s="119" t="s">
        <v>77</v>
      </c>
      <c r="D10" s="120">
        <f>'IES_ 2050 (REF)'!D49</f>
        <v>472741</v>
      </c>
      <c r="E10" s="120">
        <f>'IES_ 2050 (REF)'!E49</f>
        <v>495613</v>
      </c>
      <c r="F10" s="120">
        <f>'IES_ 2050 (REF)'!F49</f>
        <v>521459</v>
      </c>
      <c r="G10" s="120">
        <f>'IES_ 2050 (REF)'!G49</f>
        <v>553345</v>
      </c>
      <c r="H10" s="120">
        <f>'IES_ 2050 (REF)'!H49</f>
        <v>585272</v>
      </c>
    </row>
    <row r="11" spans="3:8" x14ac:dyDescent="0.25">
      <c r="C11" s="119" t="s">
        <v>78</v>
      </c>
      <c r="D11" s="120">
        <f>'IES_ 2050 (REF)'!D31</f>
        <v>20384.2755</v>
      </c>
      <c r="E11" s="120">
        <f>'IES_ 2050 (REF)'!E31</f>
        <v>25468.498746316876</v>
      </c>
      <c r="F11" s="120">
        <f>'IES_ 2050 (REF)'!F31</f>
        <v>29283.899575229203</v>
      </c>
      <c r="G11" s="120">
        <f>'IES_ 2050 (REF)'!G31</f>
        <v>39189.353895088279</v>
      </c>
      <c r="H11" s="120">
        <f>'IES_ 2050 (REF)'!H31</f>
        <v>45445.882495292441</v>
      </c>
    </row>
    <row r="12" spans="3:8" x14ac:dyDescent="0.25">
      <c r="C12" s="119" t="s">
        <v>79</v>
      </c>
      <c r="D12" s="120">
        <f>'IES_ 2050 (REF)'!D11+'IES_ 2050 (REF)'!D12+'IES_ 2050 (REF)'!D13</f>
        <v>47180.798454768388</v>
      </c>
      <c r="E12" s="120">
        <f>'IES_ 2050 (REF)'!E11+'IES_ 2050 (REF)'!E12+'IES_ 2050 (REF)'!E13</f>
        <v>46912.522378883375</v>
      </c>
      <c r="F12" s="120">
        <f>'IES_ 2050 (REF)'!F11+'IES_ 2050 (REF)'!F12+'IES_ 2050 (REF)'!F13</f>
        <v>50776.806254125288</v>
      </c>
      <c r="G12" s="120">
        <f>'IES_ 2050 (REF)'!G11+'IES_ 2050 (REF)'!G12+'IES_ 2050 (REF)'!G13</f>
        <v>53526.539110012156</v>
      </c>
      <c r="H12" s="120">
        <f>'IES_ 2050 (REF)'!H11+'IES_ 2050 (REF)'!H12+'IES_ 2050 (REF)'!H13</f>
        <v>54323.73881807131</v>
      </c>
    </row>
    <row r="13" spans="3:8" x14ac:dyDescent="0.25">
      <c r="C13" s="19" t="s">
        <v>63</v>
      </c>
      <c r="D13" s="121">
        <f>'IES_ 2050  (1,5 )'!D5</f>
        <v>61152.995697601284</v>
      </c>
      <c r="E13" s="121">
        <f>'IES_ 2050  (1,5 )'!E5</f>
        <v>59778.786462871372</v>
      </c>
      <c r="F13" s="121">
        <f>'IES_ 2050  (1,5 )'!F5</f>
        <v>67922.120687197938</v>
      </c>
      <c r="G13" s="121">
        <f>'IES_ 2050  (1,5 )'!G5</f>
        <v>61047.60460127538</v>
      </c>
      <c r="H13" s="121">
        <f>'IES_ 2050  (1,5 )'!H5</f>
        <v>47032.34355304471</v>
      </c>
    </row>
    <row r="14" spans="3:8" x14ac:dyDescent="0.25">
      <c r="C14" s="19" t="s">
        <v>64</v>
      </c>
      <c r="D14" s="121">
        <f>'IES_ 2050  (1,5 )'!D14</f>
        <v>170516.89249967143</v>
      </c>
      <c r="E14" s="121">
        <f>'IES_ 2050  (1,5 )'!E14</f>
        <v>192388.52296825164</v>
      </c>
      <c r="F14" s="121">
        <f>'IES_ 2050  (1,5 )'!F14</f>
        <v>166995.30156298011</v>
      </c>
      <c r="G14" s="121">
        <f>'IES_ 2050  (1,5 )'!G14</f>
        <v>132357.24511629815</v>
      </c>
      <c r="H14" s="121">
        <f>'IES_ 2050  (1,5 )'!H14</f>
        <v>106204.69415017277</v>
      </c>
    </row>
    <row r="15" spans="3:8" x14ac:dyDescent="0.25">
      <c r="C15" s="19" t="s">
        <v>65</v>
      </c>
      <c r="D15" s="121">
        <f>'IES_ 2050  (1,5 )'!D19+'IES_ 2050  (1,5 )'!D66</f>
        <v>161614.26714448261</v>
      </c>
      <c r="E15" s="121">
        <f>'IES_ 2050  (1,5 )'!E19+'IES_ 2050  (1,5 )'!E66</f>
        <v>159919.83320335438</v>
      </c>
      <c r="F15" s="121">
        <f>'IES_ 2050  (1,5 )'!F19+'IES_ 2050  (1,5 )'!F66</f>
        <v>174549.68339886924</v>
      </c>
      <c r="G15" s="121">
        <f>'IES_ 2050  (1,5 )'!G19+'IES_ 2050  (1,5 )'!G66</f>
        <v>190917.55251815839</v>
      </c>
      <c r="H15" s="121">
        <f>'IES_ 2050  (1,5 )'!H19+'IES_ 2050  (1,5 )'!H66</f>
        <v>212671.37500995444</v>
      </c>
    </row>
    <row r="16" spans="3:8" x14ac:dyDescent="0.25">
      <c r="C16" s="19" t="s">
        <v>66</v>
      </c>
      <c r="D16" s="121">
        <f>'IES_ 2050  (1,5 )'!D56</f>
        <v>71044.84150000001</v>
      </c>
      <c r="E16" s="121">
        <f>'IES_ 2050  (1,5 )'!E56</f>
        <v>79736.333279884086</v>
      </c>
      <c r="F16" s="121">
        <f>'IES_ 2050  (1,5 )'!F56</f>
        <v>76433.60004504137</v>
      </c>
      <c r="G16" s="121">
        <f>'IES_ 2050  (1,5 )'!G56</f>
        <v>77863.171931208635</v>
      </c>
      <c r="H16" s="121">
        <f>'IES_ 2050  (1,5 )'!H56</f>
        <v>65345.872065800213</v>
      </c>
    </row>
    <row r="17" spans="3:8" x14ac:dyDescent="0.25">
      <c r="C17" s="19" t="s">
        <v>67</v>
      </c>
      <c r="D17" s="121">
        <f>'IES_ 2050  (1,5 )'!D36</f>
        <v>355006</v>
      </c>
      <c r="E17" s="121">
        <f>'IES_ 2050  (1,5 )'!E36</f>
        <v>199872</v>
      </c>
      <c r="F17" s="123">
        <f>'IES_ 2050  (1,5 )'!F36</f>
        <v>-36922</v>
      </c>
      <c r="G17" s="123">
        <f>'IES_ 2050  (1,5 )'!G36</f>
        <v>-466683</v>
      </c>
      <c r="H17" s="123">
        <f>'IES_ 2050  (1,5 )'!H36</f>
        <v>-829488</v>
      </c>
    </row>
    <row r="18" spans="3:8" x14ac:dyDescent="0.25">
      <c r="C18" s="19" t="s">
        <v>68</v>
      </c>
      <c r="D18" s="121">
        <f>'IES_ 2050  (1,5 )'!D49</f>
        <v>472741</v>
      </c>
      <c r="E18" s="121">
        <f>'IES_ 2050  (1,5 )'!E49</f>
        <v>495534</v>
      </c>
      <c r="F18" s="121">
        <f>'IES_ 2050  (1,5 )'!F49</f>
        <v>500475</v>
      </c>
      <c r="G18" s="121">
        <f>'IES_ 2050  (1,5 )'!G49</f>
        <v>520242</v>
      </c>
      <c r="H18" s="121">
        <f>'IES_ 2050  (1,5 )'!H49</f>
        <v>500381</v>
      </c>
    </row>
    <row r="19" spans="3:8" x14ac:dyDescent="0.25">
      <c r="C19" s="19" t="s">
        <v>69</v>
      </c>
      <c r="D19" s="121">
        <f>'IES_ 2050  (1,5 )'!D31</f>
        <v>20384.2755</v>
      </c>
      <c r="E19" s="121">
        <f>'IES_ 2050  (1,5 )'!E31</f>
        <v>25457.053407258467</v>
      </c>
      <c r="F19" s="121">
        <f>'IES_ 2050  (1,5 )'!F31</f>
        <v>27907.823462917615</v>
      </c>
      <c r="G19" s="121">
        <f>'IES_ 2050  (1,5 )'!G31</f>
        <v>32903.895686204589</v>
      </c>
      <c r="H19" s="121">
        <f>'IES_ 2050  (1,5 )'!H31</f>
        <v>33869.884097923365</v>
      </c>
    </row>
    <row r="20" spans="3:8" x14ac:dyDescent="0.25">
      <c r="C20" s="19" t="s">
        <v>70</v>
      </c>
      <c r="D20" s="121">
        <f>'IES_ 2050  (1,5 )'!D11+'IES_ 2050  (1,5 )'!D12+'IES_ 2050  (1,5 )'!D13</f>
        <v>47180.798454768388</v>
      </c>
      <c r="E20" s="121">
        <f>'IES_ 2050  (1,5 )'!E11+'IES_ 2050  (1,5 )'!E12+'IES_ 2050  (1,5 )'!E13</f>
        <v>46912.522378883375</v>
      </c>
      <c r="F20" s="121">
        <f>'IES_ 2050  (1,5 )'!F11+'IES_ 2050  (1,5 )'!F12+'IES_ 2050  (1,5 )'!F13</f>
        <v>49337.443911858369</v>
      </c>
      <c r="G20" s="121">
        <f>'IES_ 2050  (1,5 )'!G11+'IES_ 2050  (1,5 )'!G12+'IES_ 2050  (1,5 )'!G13</f>
        <v>50702.150716208183</v>
      </c>
      <c r="H20" s="121">
        <f>'IES_ 2050  (1,5 )'!H11+'IES_ 2050  (1,5 )'!H12+'IES_ 2050  (1,5 )'!H13</f>
        <v>50829.414661953051</v>
      </c>
    </row>
    <row r="21" spans="3:8" x14ac:dyDescent="0.25">
      <c r="C21" s="119" t="s">
        <v>80</v>
      </c>
      <c r="D21" s="120">
        <f>D5+D6+D7+D8+D9+D10+D11+D12</f>
        <v>1359640.9207965238</v>
      </c>
      <c r="E21" s="120">
        <f t="shared" ref="E21:G21" si="0">E5+E6+E7+E8+E9+E10+E11+E12</f>
        <v>1267921.8245171199</v>
      </c>
      <c r="F21" s="120">
        <f t="shared" si="0"/>
        <v>1199711.4614794536</v>
      </c>
      <c r="G21" s="120">
        <f t="shared" si="0"/>
        <v>1018687.2570534254</v>
      </c>
      <c r="H21" s="120">
        <f t="shared" ref="H21" si="1">H5+H6+H7+H8+H9+H10+H11+H12</f>
        <v>1088199.4005281865</v>
      </c>
    </row>
    <row r="22" spans="3:8" ht="15.75" thickBot="1" x14ac:dyDescent="0.3">
      <c r="C22" s="20" t="s">
        <v>71</v>
      </c>
      <c r="D22" s="122">
        <f>D13+D14+D15+D16+D17+D18+D19+D20</f>
        <v>1359641.0707965237</v>
      </c>
      <c r="E22" s="122">
        <f t="shared" ref="E22:G22" si="2">E13+E14+E15+E16+E17+E18+E19+E20</f>
        <v>1259599.0517005031</v>
      </c>
      <c r="F22" s="122">
        <f t="shared" si="2"/>
        <v>1026698.9730688647</v>
      </c>
      <c r="G22" s="122">
        <f t="shared" si="2"/>
        <v>599350.62056935334</v>
      </c>
      <c r="H22" s="122">
        <f t="shared" ref="H22" si="3">H13+H14+H15+H16+H17+H18+H19+H20</f>
        <v>186846.58353884856</v>
      </c>
    </row>
    <row r="26" spans="3:8" x14ac:dyDescent="0.25">
      <c r="D26" s="68"/>
      <c r="E26" s="68"/>
      <c r="F26" s="68"/>
      <c r="G26" s="68"/>
      <c r="H26" s="68"/>
    </row>
    <row r="27" spans="3:8" x14ac:dyDescent="0.25">
      <c r="D27" s="68"/>
      <c r="E27" s="68"/>
      <c r="F27" s="68"/>
      <c r="G27" s="68"/>
      <c r="H27" s="68"/>
    </row>
    <row r="29" spans="3:8" x14ac:dyDescent="0.25">
      <c r="D29" s="67"/>
      <c r="E29" s="67"/>
      <c r="F29" s="67"/>
      <c r="G29" s="67"/>
      <c r="H29" s="67"/>
    </row>
    <row r="30" spans="3:8" x14ac:dyDescent="0.25">
      <c r="D30" s="69"/>
      <c r="E30" s="69"/>
      <c r="F30" s="69"/>
      <c r="G30" s="69"/>
      <c r="H30" s="69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W67"/>
  <sheetViews>
    <sheetView workbookViewId="0">
      <selection activeCell="G68" sqref="G68"/>
    </sheetView>
  </sheetViews>
  <sheetFormatPr defaultRowHeight="15" x14ac:dyDescent="0.25"/>
  <cols>
    <col min="3" max="4" width="10.7109375" bestFit="1" customWidth="1"/>
    <col min="5" max="6" width="11.5703125" bestFit="1" customWidth="1"/>
    <col min="7" max="7" width="11.7109375" bestFit="1" customWidth="1"/>
  </cols>
  <sheetData>
    <row r="4" spans="2:23" ht="15.75" thickBot="1" x14ac:dyDescent="0.3"/>
    <row r="5" spans="2:23" ht="15.75" thickBot="1" x14ac:dyDescent="0.3">
      <c r="B5" s="129" t="s">
        <v>84</v>
      </c>
      <c r="C5" s="22">
        <v>2010</v>
      </c>
      <c r="D5" s="22">
        <v>2020</v>
      </c>
      <c r="E5" s="22">
        <v>2030</v>
      </c>
      <c r="F5" s="22">
        <v>2040</v>
      </c>
      <c r="G5" s="22">
        <v>2050</v>
      </c>
      <c r="J5" s="127" t="s">
        <v>90</v>
      </c>
      <c r="K5" s="33">
        <v>2010</v>
      </c>
      <c r="L5" s="33">
        <v>2020</v>
      </c>
      <c r="M5" s="33">
        <v>2030</v>
      </c>
      <c r="N5" s="33">
        <v>2040</v>
      </c>
      <c r="O5" s="34">
        <v>2050</v>
      </c>
      <c r="Q5" s="129" t="s">
        <v>84</v>
      </c>
      <c r="R5" s="22">
        <v>2010</v>
      </c>
      <c r="S5" s="22">
        <v>2020</v>
      </c>
      <c r="T5" s="22">
        <v>2030</v>
      </c>
      <c r="U5" s="22">
        <v>2040</v>
      </c>
      <c r="V5" s="22">
        <v>2050</v>
      </c>
    </row>
    <row r="6" spans="2:23" ht="15.75" thickBot="1" x14ac:dyDescent="0.3">
      <c r="B6" s="130"/>
      <c r="C6" s="23">
        <v>71045</v>
      </c>
      <c r="D6" s="23">
        <v>79755</v>
      </c>
      <c r="E6" s="23">
        <v>108682</v>
      </c>
      <c r="F6" s="23">
        <v>144685</v>
      </c>
      <c r="G6" s="23">
        <v>185696</v>
      </c>
      <c r="J6" s="128"/>
      <c r="K6" s="35">
        <v>71045</v>
      </c>
      <c r="L6" s="36">
        <v>79736</v>
      </c>
      <c r="M6" s="36">
        <v>108580</v>
      </c>
      <c r="N6" s="36">
        <v>144107</v>
      </c>
      <c r="O6" s="37">
        <v>184362</v>
      </c>
      <c r="Q6" s="130"/>
      <c r="R6" s="23">
        <v>71045</v>
      </c>
      <c r="S6" s="23">
        <v>79755</v>
      </c>
      <c r="T6" s="23">
        <v>108682</v>
      </c>
      <c r="U6" s="23">
        <v>144685</v>
      </c>
      <c r="V6" s="23">
        <v>185696</v>
      </c>
    </row>
    <row r="7" spans="2:23" ht="15.75" thickBot="1" x14ac:dyDescent="0.3">
      <c r="B7" s="24" t="s">
        <v>34</v>
      </c>
      <c r="C7" s="25">
        <v>37335</v>
      </c>
      <c r="D7" s="25">
        <v>47575</v>
      </c>
      <c r="E7" s="25">
        <v>66465</v>
      </c>
      <c r="F7" s="25">
        <v>94383</v>
      </c>
      <c r="G7" s="25">
        <v>128406</v>
      </c>
      <c r="J7" s="38" t="s">
        <v>34</v>
      </c>
      <c r="K7" s="39">
        <v>37335</v>
      </c>
      <c r="L7" s="40">
        <v>47575</v>
      </c>
      <c r="M7" s="40">
        <v>66465</v>
      </c>
      <c r="N7" s="40">
        <v>94383</v>
      </c>
      <c r="O7" s="41">
        <v>128406</v>
      </c>
      <c r="Q7" s="24" t="s">
        <v>34</v>
      </c>
      <c r="R7" s="25">
        <v>37335</v>
      </c>
      <c r="S7" s="25">
        <v>47575</v>
      </c>
      <c r="T7" s="25">
        <v>66465</v>
      </c>
      <c r="U7" s="25">
        <v>94383</v>
      </c>
      <c r="V7" s="25">
        <v>128406</v>
      </c>
      <c r="W7" t="str">
        <f>J32</f>
        <v>Cenário de Referência (NDC)</v>
      </c>
    </row>
    <row r="8" spans="2:23" ht="15.75" thickBot="1" x14ac:dyDescent="0.3">
      <c r="B8" s="26" t="s">
        <v>35</v>
      </c>
      <c r="C8" s="27">
        <v>37156</v>
      </c>
      <c r="D8" s="27">
        <v>47386</v>
      </c>
      <c r="E8" s="27">
        <v>66212</v>
      </c>
      <c r="F8" s="27">
        <v>94081</v>
      </c>
      <c r="G8" s="27">
        <v>128068</v>
      </c>
      <c r="J8" s="42" t="s">
        <v>35</v>
      </c>
      <c r="K8" s="43">
        <v>37156</v>
      </c>
      <c r="L8" s="44">
        <v>47386</v>
      </c>
      <c r="M8" s="44">
        <v>66212</v>
      </c>
      <c r="N8" s="44">
        <v>94081</v>
      </c>
      <c r="O8" s="45">
        <v>128068</v>
      </c>
      <c r="Q8" s="26" t="s">
        <v>35</v>
      </c>
      <c r="R8" s="27">
        <v>37156</v>
      </c>
      <c r="S8" s="27">
        <v>47386</v>
      </c>
      <c r="T8" s="27">
        <v>66212</v>
      </c>
      <c r="U8" s="27">
        <v>94081</v>
      </c>
      <c r="V8" s="27">
        <v>128068</v>
      </c>
    </row>
    <row r="9" spans="2:23" ht="15.75" thickBot="1" x14ac:dyDescent="0.3">
      <c r="B9" s="26" t="s">
        <v>85</v>
      </c>
      <c r="C9" s="28">
        <v>40</v>
      </c>
      <c r="D9" s="28">
        <v>47</v>
      </c>
      <c r="E9" s="28">
        <v>55</v>
      </c>
      <c r="F9" s="28">
        <v>59</v>
      </c>
      <c r="G9" s="28">
        <v>58</v>
      </c>
      <c r="J9" s="42" t="s">
        <v>85</v>
      </c>
      <c r="K9" s="46">
        <v>40</v>
      </c>
      <c r="L9" s="47">
        <v>47</v>
      </c>
      <c r="M9" s="47">
        <v>55</v>
      </c>
      <c r="N9" s="47">
        <v>59</v>
      </c>
      <c r="O9" s="48">
        <v>58</v>
      </c>
      <c r="Q9" s="26" t="s">
        <v>85</v>
      </c>
      <c r="R9" s="28">
        <v>40</v>
      </c>
      <c r="S9" s="28">
        <v>47</v>
      </c>
      <c r="T9" s="28">
        <v>55</v>
      </c>
      <c r="U9" s="28">
        <v>59</v>
      </c>
      <c r="V9" s="28">
        <v>58</v>
      </c>
    </row>
    <row r="10" spans="2:23" ht="15.75" thickBot="1" x14ac:dyDescent="0.3">
      <c r="B10" s="26" t="s">
        <v>86</v>
      </c>
      <c r="C10" s="28">
        <v>138</v>
      </c>
      <c r="D10" s="28">
        <v>142</v>
      </c>
      <c r="E10" s="28">
        <v>198</v>
      </c>
      <c r="F10" s="28">
        <v>242</v>
      </c>
      <c r="G10" s="28">
        <v>280</v>
      </c>
      <c r="J10" s="42" t="s">
        <v>86</v>
      </c>
      <c r="K10" s="46">
        <v>138</v>
      </c>
      <c r="L10" s="47">
        <v>142</v>
      </c>
      <c r="M10" s="47">
        <v>198</v>
      </c>
      <c r="N10" s="47">
        <v>242</v>
      </c>
      <c r="O10" s="48">
        <v>280</v>
      </c>
      <c r="Q10" s="26" t="s">
        <v>86</v>
      </c>
      <c r="R10" s="28">
        <v>138</v>
      </c>
      <c r="S10" s="28">
        <v>142</v>
      </c>
      <c r="T10" s="28">
        <v>198</v>
      </c>
      <c r="U10" s="28">
        <v>242</v>
      </c>
      <c r="V10" s="28">
        <v>280</v>
      </c>
    </row>
    <row r="11" spans="2:23" ht="15.75" thickBot="1" x14ac:dyDescent="0.3">
      <c r="B11" s="24" t="s">
        <v>38</v>
      </c>
      <c r="C11" s="25">
        <v>33710</v>
      </c>
      <c r="D11" s="25">
        <v>32180</v>
      </c>
      <c r="E11" s="25">
        <v>42217</v>
      </c>
      <c r="F11" s="25">
        <v>50302</v>
      </c>
      <c r="G11" s="25">
        <v>57290</v>
      </c>
      <c r="J11" s="38" t="s">
        <v>38</v>
      </c>
      <c r="K11" s="39">
        <v>33710</v>
      </c>
      <c r="L11" s="40">
        <v>32161</v>
      </c>
      <c r="M11" s="40">
        <v>42114</v>
      </c>
      <c r="N11" s="40">
        <v>49725</v>
      </c>
      <c r="O11" s="41">
        <v>55956</v>
      </c>
      <c r="Q11" s="24" t="s">
        <v>38</v>
      </c>
      <c r="R11" s="25">
        <v>33710</v>
      </c>
      <c r="S11" s="25">
        <v>32180</v>
      </c>
      <c r="T11" s="25">
        <v>42217</v>
      </c>
      <c r="U11" s="25">
        <v>50302</v>
      </c>
      <c r="V11" s="25">
        <v>57290</v>
      </c>
    </row>
    <row r="12" spans="2:23" ht="15.75" thickBot="1" x14ac:dyDescent="0.3">
      <c r="B12" s="26" t="s">
        <v>87</v>
      </c>
      <c r="C12" s="27">
        <v>16269</v>
      </c>
      <c r="D12" s="27">
        <v>16197</v>
      </c>
      <c r="E12" s="27">
        <v>18841</v>
      </c>
      <c r="F12" s="27">
        <v>19751</v>
      </c>
      <c r="G12" s="27">
        <v>19563</v>
      </c>
      <c r="J12" s="42" t="s">
        <v>87</v>
      </c>
      <c r="K12" s="43">
        <v>16269</v>
      </c>
      <c r="L12" s="44">
        <v>16179</v>
      </c>
      <c r="M12" s="44">
        <v>18739</v>
      </c>
      <c r="N12" s="44">
        <v>19173</v>
      </c>
      <c r="O12" s="45">
        <v>18229</v>
      </c>
      <c r="Q12" s="26" t="s">
        <v>87</v>
      </c>
      <c r="R12" s="27">
        <v>16269</v>
      </c>
      <c r="S12" s="27">
        <v>16197</v>
      </c>
      <c r="T12" s="27">
        <v>18841</v>
      </c>
      <c r="U12" s="27">
        <v>19751</v>
      </c>
      <c r="V12" s="27">
        <v>19563</v>
      </c>
    </row>
    <row r="13" spans="2:23" ht="15.75" thickBot="1" x14ac:dyDescent="0.3">
      <c r="B13" s="26" t="s">
        <v>40</v>
      </c>
      <c r="C13" s="27">
        <v>17441</v>
      </c>
      <c r="D13" s="27">
        <v>15982</v>
      </c>
      <c r="E13" s="27">
        <v>23376</v>
      </c>
      <c r="F13" s="27">
        <v>30551</v>
      </c>
      <c r="G13" s="27">
        <v>37727</v>
      </c>
      <c r="J13" s="49" t="s">
        <v>40</v>
      </c>
      <c r="K13" s="50">
        <v>17441</v>
      </c>
      <c r="L13" s="51">
        <v>15982</v>
      </c>
      <c r="M13" s="51">
        <v>23376</v>
      </c>
      <c r="N13" s="51">
        <v>30551</v>
      </c>
      <c r="O13" s="52">
        <v>37727</v>
      </c>
      <c r="Q13" s="26" t="s">
        <v>40</v>
      </c>
      <c r="R13" s="56">
        <v>17441</v>
      </c>
      <c r="S13" s="56">
        <v>15982</v>
      </c>
      <c r="T13" s="56">
        <v>23376</v>
      </c>
      <c r="U13" s="56">
        <v>30551</v>
      </c>
      <c r="V13" s="56">
        <v>37727</v>
      </c>
    </row>
    <row r="14" spans="2:23" ht="15.75" customHeight="1" thickBot="1" x14ac:dyDescent="0.3">
      <c r="B14" s="129" t="s">
        <v>88</v>
      </c>
      <c r="C14" s="29">
        <v>2010</v>
      </c>
      <c r="D14" s="29">
        <v>2020</v>
      </c>
      <c r="E14" s="29">
        <v>2030</v>
      </c>
      <c r="F14" s="29">
        <v>2040</v>
      </c>
      <c r="G14" s="29">
        <v>2050</v>
      </c>
      <c r="J14" s="127" t="s">
        <v>91</v>
      </c>
      <c r="K14" s="32">
        <v>2010</v>
      </c>
      <c r="L14" s="32">
        <v>2020</v>
      </c>
      <c r="M14" s="32">
        <v>2030</v>
      </c>
      <c r="N14" s="32">
        <v>2040</v>
      </c>
      <c r="O14" s="53">
        <v>2050</v>
      </c>
      <c r="Q14" s="131" t="s">
        <v>88</v>
      </c>
      <c r="R14" s="57">
        <v>2010</v>
      </c>
      <c r="S14" s="57">
        <v>2020</v>
      </c>
      <c r="T14" s="57">
        <v>2030</v>
      </c>
      <c r="U14" s="57">
        <v>2040</v>
      </c>
      <c r="V14" s="57">
        <v>2050</v>
      </c>
    </row>
    <row r="15" spans="2:23" ht="15.75" thickBot="1" x14ac:dyDescent="0.3">
      <c r="B15" s="130"/>
      <c r="C15" s="23">
        <v>71045</v>
      </c>
      <c r="D15" s="23">
        <v>79755</v>
      </c>
      <c r="E15" s="23">
        <v>76434</v>
      </c>
      <c r="F15" s="23">
        <v>77863</v>
      </c>
      <c r="G15" s="23">
        <v>65346</v>
      </c>
      <c r="J15" s="128"/>
      <c r="K15" s="35">
        <v>71045</v>
      </c>
      <c r="L15" s="36">
        <v>79736</v>
      </c>
      <c r="M15" s="36">
        <v>76434</v>
      </c>
      <c r="N15" s="36">
        <v>77863</v>
      </c>
      <c r="O15" s="37">
        <v>65346</v>
      </c>
      <c r="Q15" s="132"/>
      <c r="R15" s="58">
        <v>71045</v>
      </c>
      <c r="S15" s="59">
        <v>79755</v>
      </c>
      <c r="T15" s="59">
        <v>76434</v>
      </c>
      <c r="U15" s="59">
        <v>77863</v>
      </c>
      <c r="V15" s="59">
        <v>65346</v>
      </c>
    </row>
    <row r="16" spans="2:23" ht="15.75" thickBot="1" x14ac:dyDescent="0.3">
      <c r="B16" s="24" t="s">
        <v>34</v>
      </c>
      <c r="C16" s="25">
        <v>37335</v>
      </c>
      <c r="D16" s="25">
        <v>47575</v>
      </c>
      <c r="E16" s="25">
        <v>43720</v>
      </c>
      <c r="F16" s="25">
        <v>44550</v>
      </c>
      <c r="G16" s="25">
        <v>34155</v>
      </c>
      <c r="J16" s="38" t="s">
        <v>34</v>
      </c>
      <c r="K16" s="39">
        <v>37335</v>
      </c>
      <c r="L16" s="40">
        <v>47575</v>
      </c>
      <c r="M16" s="40">
        <v>43720</v>
      </c>
      <c r="N16" s="40">
        <v>44550</v>
      </c>
      <c r="O16" s="41">
        <v>34155</v>
      </c>
      <c r="Q16" s="24" t="s">
        <v>34</v>
      </c>
      <c r="R16" s="25">
        <v>37335</v>
      </c>
      <c r="S16" s="25">
        <v>47575</v>
      </c>
      <c r="T16" s="25">
        <v>43720</v>
      </c>
      <c r="U16" s="25">
        <v>44550</v>
      </c>
      <c r="V16" s="25">
        <v>34155</v>
      </c>
    </row>
    <row r="17" spans="2:22" ht="15.75" thickBot="1" x14ac:dyDescent="0.3">
      <c r="B17" s="26" t="s">
        <v>35</v>
      </c>
      <c r="C17" s="27">
        <v>37156</v>
      </c>
      <c r="D17" s="27">
        <v>47386</v>
      </c>
      <c r="E17" s="27">
        <v>40977</v>
      </c>
      <c r="F17" s="27">
        <v>37930</v>
      </c>
      <c r="G17" s="27">
        <v>24998</v>
      </c>
      <c r="J17" s="42" t="s">
        <v>35</v>
      </c>
      <c r="K17" s="43">
        <v>37156</v>
      </c>
      <c r="L17" s="44">
        <v>47386</v>
      </c>
      <c r="M17" s="44">
        <v>40977</v>
      </c>
      <c r="N17" s="44">
        <v>37930</v>
      </c>
      <c r="O17" s="45">
        <v>24998</v>
      </c>
      <c r="Q17" s="26" t="s">
        <v>35</v>
      </c>
      <c r="R17" s="27">
        <v>37156</v>
      </c>
      <c r="S17" s="27">
        <v>47386</v>
      </c>
      <c r="T17" s="27">
        <v>40977</v>
      </c>
      <c r="U17" s="27">
        <v>37930</v>
      </c>
      <c r="V17" s="27">
        <v>24998</v>
      </c>
    </row>
    <row r="18" spans="2:22" ht="15.75" thickBot="1" x14ac:dyDescent="0.3">
      <c r="B18" s="26" t="s">
        <v>81</v>
      </c>
      <c r="C18" s="30"/>
      <c r="D18" s="31"/>
      <c r="E18" s="28">
        <v>844</v>
      </c>
      <c r="F18" s="27">
        <v>1499</v>
      </c>
      <c r="G18" s="27">
        <v>2254</v>
      </c>
      <c r="J18" s="42" t="s">
        <v>81</v>
      </c>
      <c r="K18" s="54"/>
      <c r="L18" s="55"/>
      <c r="M18" s="47">
        <v>844</v>
      </c>
      <c r="N18" s="44">
        <v>1499</v>
      </c>
      <c r="O18" s="45">
        <v>2254</v>
      </c>
      <c r="Q18" s="26" t="s">
        <v>81</v>
      </c>
      <c r="R18" s="30"/>
      <c r="S18" s="31"/>
      <c r="T18" s="28">
        <v>844</v>
      </c>
      <c r="U18" s="27">
        <v>1499</v>
      </c>
      <c r="V18" s="27">
        <v>2254</v>
      </c>
    </row>
    <row r="19" spans="2:22" ht="15.75" thickBot="1" x14ac:dyDescent="0.3">
      <c r="B19" s="26" t="s">
        <v>82</v>
      </c>
      <c r="C19" s="30"/>
      <c r="D19" s="31"/>
      <c r="E19" s="27">
        <v>1701</v>
      </c>
      <c r="F19" s="27">
        <v>4891</v>
      </c>
      <c r="G19" s="27">
        <v>6645</v>
      </c>
      <c r="J19" s="42" t="s">
        <v>82</v>
      </c>
      <c r="K19" s="54"/>
      <c r="L19" s="55"/>
      <c r="M19" s="44">
        <v>1701</v>
      </c>
      <c r="N19" s="44">
        <v>4891</v>
      </c>
      <c r="O19" s="45">
        <v>6645</v>
      </c>
      <c r="Q19" s="26" t="s">
        <v>82</v>
      </c>
      <c r="R19" s="30"/>
      <c r="S19" s="31"/>
      <c r="T19" s="27">
        <v>1701</v>
      </c>
      <c r="U19" s="27">
        <v>4891</v>
      </c>
      <c r="V19" s="27">
        <v>6645</v>
      </c>
    </row>
    <row r="20" spans="2:22" ht="15.75" thickBot="1" x14ac:dyDescent="0.3">
      <c r="B20" s="26" t="s">
        <v>85</v>
      </c>
      <c r="C20" s="28">
        <v>40</v>
      </c>
      <c r="D20" s="28">
        <v>47</v>
      </c>
      <c r="E20" s="28">
        <v>55</v>
      </c>
      <c r="F20" s="28">
        <v>59</v>
      </c>
      <c r="G20" s="28">
        <v>58</v>
      </c>
      <c r="J20" s="42" t="s">
        <v>85</v>
      </c>
      <c r="K20" s="46">
        <v>40</v>
      </c>
      <c r="L20" s="47">
        <v>47</v>
      </c>
      <c r="M20" s="47">
        <v>55</v>
      </c>
      <c r="N20" s="47">
        <v>59</v>
      </c>
      <c r="O20" s="48">
        <v>58</v>
      </c>
      <c r="Q20" s="26" t="s">
        <v>85</v>
      </c>
      <c r="R20" s="28">
        <v>40</v>
      </c>
      <c r="S20" s="28">
        <v>47</v>
      </c>
      <c r="T20" s="28">
        <v>55</v>
      </c>
      <c r="U20" s="28">
        <v>59</v>
      </c>
      <c r="V20" s="28">
        <v>58</v>
      </c>
    </row>
    <row r="21" spans="2:22" ht="15.75" thickBot="1" x14ac:dyDescent="0.3">
      <c r="B21" s="26" t="s">
        <v>86</v>
      </c>
      <c r="C21" s="28">
        <v>138</v>
      </c>
      <c r="D21" s="28">
        <v>142</v>
      </c>
      <c r="E21" s="28">
        <v>143</v>
      </c>
      <c r="F21" s="28">
        <v>170</v>
      </c>
      <c r="G21" s="28">
        <v>200</v>
      </c>
      <c r="J21" s="42" t="s">
        <v>86</v>
      </c>
      <c r="K21" s="46">
        <v>138</v>
      </c>
      <c r="L21" s="47">
        <v>142</v>
      </c>
      <c r="M21" s="47">
        <v>143</v>
      </c>
      <c r="N21" s="47">
        <v>170</v>
      </c>
      <c r="O21" s="48">
        <v>200</v>
      </c>
      <c r="Q21" s="26" t="s">
        <v>86</v>
      </c>
      <c r="R21" s="28">
        <v>138</v>
      </c>
      <c r="S21" s="28">
        <v>142</v>
      </c>
      <c r="T21" s="28">
        <v>143</v>
      </c>
      <c r="U21" s="28">
        <v>170</v>
      </c>
      <c r="V21" s="28">
        <v>200</v>
      </c>
    </row>
    <row r="22" spans="2:22" ht="15.75" thickBot="1" x14ac:dyDescent="0.3">
      <c r="B22" s="24" t="s">
        <v>38</v>
      </c>
      <c r="C22" s="25">
        <v>33710</v>
      </c>
      <c r="D22" s="25">
        <v>32180</v>
      </c>
      <c r="E22" s="25">
        <v>32714</v>
      </c>
      <c r="F22" s="25">
        <v>33313</v>
      </c>
      <c r="G22" s="25">
        <v>31191</v>
      </c>
      <c r="J22" s="38" t="s">
        <v>38</v>
      </c>
      <c r="K22" s="39">
        <v>33710</v>
      </c>
      <c r="L22" s="40">
        <v>32161</v>
      </c>
      <c r="M22" s="40">
        <v>32714</v>
      </c>
      <c r="N22" s="40">
        <v>33313</v>
      </c>
      <c r="O22" s="41">
        <v>31191</v>
      </c>
      <c r="Q22" s="24" t="s">
        <v>38</v>
      </c>
      <c r="R22" s="25">
        <v>33710</v>
      </c>
      <c r="S22" s="25">
        <v>32180</v>
      </c>
      <c r="T22" s="25">
        <v>32714</v>
      </c>
      <c r="U22" s="25">
        <v>33313</v>
      </c>
      <c r="V22" s="25">
        <v>31191</v>
      </c>
    </row>
    <row r="23" spans="2:22" ht="15.75" thickBot="1" x14ac:dyDescent="0.3">
      <c r="B23" s="26" t="s">
        <v>87</v>
      </c>
      <c r="C23" s="27">
        <v>16269</v>
      </c>
      <c r="D23" s="27">
        <v>16197</v>
      </c>
      <c r="E23" s="27">
        <v>18163</v>
      </c>
      <c r="F23" s="27">
        <v>17559</v>
      </c>
      <c r="G23" s="27">
        <v>15152</v>
      </c>
      <c r="J23" s="42" t="s">
        <v>87</v>
      </c>
      <c r="K23" s="43">
        <v>16269</v>
      </c>
      <c r="L23" s="44">
        <v>16179</v>
      </c>
      <c r="M23" s="44">
        <v>18163</v>
      </c>
      <c r="N23" s="44">
        <v>17559</v>
      </c>
      <c r="O23" s="45">
        <v>15152</v>
      </c>
      <c r="Q23" s="26" t="s">
        <v>87</v>
      </c>
      <c r="R23" s="27">
        <v>16269</v>
      </c>
      <c r="S23" s="27">
        <v>16197</v>
      </c>
      <c r="T23" s="27">
        <v>18163</v>
      </c>
      <c r="U23" s="27">
        <v>17559</v>
      </c>
      <c r="V23" s="27">
        <v>15152</v>
      </c>
    </row>
    <row r="24" spans="2:22" ht="15.75" thickBot="1" x14ac:dyDescent="0.3">
      <c r="B24" s="26" t="s">
        <v>40</v>
      </c>
      <c r="C24" s="27">
        <v>17441</v>
      </c>
      <c r="D24" s="27">
        <v>15982</v>
      </c>
      <c r="E24" s="27">
        <v>14551</v>
      </c>
      <c r="F24" s="27">
        <v>15755</v>
      </c>
      <c r="G24" s="27">
        <v>16039</v>
      </c>
      <c r="J24" s="49" t="s">
        <v>40</v>
      </c>
      <c r="K24" s="50">
        <v>17441</v>
      </c>
      <c r="L24" s="51">
        <v>15982</v>
      </c>
      <c r="M24" s="51">
        <v>14551</v>
      </c>
      <c r="N24" s="51">
        <v>15755</v>
      </c>
      <c r="O24" s="52">
        <v>16039</v>
      </c>
      <c r="Q24" s="26" t="s">
        <v>40</v>
      </c>
      <c r="R24" s="27">
        <v>17441</v>
      </c>
      <c r="S24" s="27">
        <v>15982</v>
      </c>
      <c r="T24" s="27">
        <v>14551</v>
      </c>
      <c r="U24" s="27">
        <v>15755</v>
      </c>
      <c r="V24" s="27">
        <v>16039</v>
      </c>
    </row>
    <row r="27" spans="2:22" x14ac:dyDescent="0.25">
      <c r="B27" s="15" t="s">
        <v>89</v>
      </c>
      <c r="C27" s="21">
        <f>C7+C11</f>
        <v>71045</v>
      </c>
      <c r="D27" s="21">
        <f t="shared" ref="D27:G27" si="0">D7+D11</f>
        <v>79755</v>
      </c>
      <c r="E27" s="21">
        <f t="shared" si="0"/>
        <v>108682</v>
      </c>
      <c r="F27" s="21">
        <f t="shared" si="0"/>
        <v>144685</v>
      </c>
      <c r="G27" s="21">
        <f t="shared" si="0"/>
        <v>185696</v>
      </c>
      <c r="K27" s="21">
        <f>K7+K11</f>
        <v>71045</v>
      </c>
      <c r="L27" s="21">
        <f t="shared" ref="L27:O27" si="1">L7+L11</f>
        <v>79736</v>
      </c>
      <c r="M27" s="21">
        <f t="shared" si="1"/>
        <v>108579</v>
      </c>
      <c r="N27" s="21">
        <f t="shared" si="1"/>
        <v>144108</v>
      </c>
      <c r="O27" s="21">
        <f t="shared" si="1"/>
        <v>184362</v>
      </c>
    </row>
    <row r="28" spans="2:22" x14ac:dyDescent="0.25">
      <c r="B28">
        <v>1.5</v>
      </c>
      <c r="C28" s="21">
        <f>C16+C22</f>
        <v>71045</v>
      </c>
      <c r="D28" s="21">
        <f t="shared" ref="D28:G28" si="2">D16+D22</f>
        <v>79755</v>
      </c>
      <c r="E28" s="21">
        <f t="shared" si="2"/>
        <v>76434</v>
      </c>
      <c r="F28" s="21">
        <f t="shared" si="2"/>
        <v>77863</v>
      </c>
      <c r="G28" s="21">
        <f t="shared" si="2"/>
        <v>65346</v>
      </c>
    </row>
    <row r="30" spans="2:22" x14ac:dyDescent="0.25"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</row>
    <row r="31" spans="2:22" ht="15.75" thickBot="1" x14ac:dyDescent="0.3"/>
    <row r="32" spans="2:22" x14ac:dyDescent="0.25">
      <c r="J32" s="127" t="s">
        <v>90</v>
      </c>
      <c r="K32" s="33">
        <v>2010</v>
      </c>
      <c r="L32" s="33">
        <v>2020</v>
      </c>
      <c r="M32" s="33">
        <v>2030</v>
      </c>
      <c r="N32" s="33">
        <v>2040</v>
      </c>
      <c r="O32" s="34">
        <v>2050</v>
      </c>
    </row>
    <row r="33" spans="2:15" ht="15.75" thickBot="1" x14ac:dyDescent="0.3">
      <c r="J33" s="128"/>
      <c r="K33" s="35">
        <v>71045</v>
      </c>
      <c r="L33" s="36">
        <v>79736</v>
      </c>
      <c r="M33" s="36">
        <v>108580</v>
      </c>
      <c r="N33" s="36">
        <v>144107</v>
      </c>
      <c r="O33" s="37">
        <v>184362</v>
      </c>
    </row>
    <row r="34" spans="2:15" x14ac:dyDescent="0.25">
      <c r="B34" s="127" t="s">
        <v>90</v>
      </c>
      <c r="C34" s="33">
        <v>2010</v>
      </c>
      <c r="D34" s="33">
        <v>2020</v>
      </c>
      <c r="E34" s="33">
        <v>2030</v>
      </c>
      <c r="F34" s="33">
        <v>2040</v>
      </c>
      <c r="G34" s="34">
        <v>2050</v>
      </c>
      <c r="J34" s="38" t="s">
        <v>34</v>
      </c>
      <c r="K34" s="39">
        <v>37335</v>
      </c>
      <c r="L34" s="40">
        <v>47575</v>
      </c>
      <c r="M34" s="40">
        <v>66465</v>
      </c>
      <c r="N34" s="40">
        <v>94383</v>
      </c>
      <c r="O34" s="41">
        <v>128406</v>
      </c>
    </row>
    <row r="35" spans="2:15" ht="15.75" thickBot="1" x14ac:dyDescent="0.3">
      <c r="B35" s="128"/>
      <c r="C35" s="35">
        <v>71045</v>
      </c>
      <c r="D35" s="36">
        <v>79736</v>
      </c>
      <c r="E35" s="36">
        <v>108580</v>
      </c>
      <c r="F35" s="36">
        <v>144107</v>
      </c>
      <c r="G35" s="37">
        <v>184362</v>
      </c>
      <c r="J35" s="42" t="s">
        <v>35</v>
      </c>
      <c r="K35" s="43">
        <v>37156</v>
      </c>
      <c r="L35" s="44">
        <v>47386</v>
      </c>
      <c r="M35" s="44">
        <v>66212</v>
      </c>
      <c r="N35" s="44">
        <v>94081</v>
      </c>
      <c r="O35" s="45">
        <v>128068</v>
      </c>
    </row>
    <row r="36" spans="2:15" x14ac:dyDescent="0.25">
      <c r="B36" s="38" t="s">
        <v>34</v>
      </c>
      <c r="C36" s="39">
        <v>37335</v>
      </c>
      <c r="D36" s="40">
        <v>47575</v>
      </c>
      <c r="E36" s="40">
        <v>66465</v>
      </c>
      <c r="F36" s="40">
        <v>94383</v>
      </c>
      <c r="G36" s="41">
        <v>128406</v>
      </c>
      <c r="J36" s="42" t="s">
        <v>85</v>
      </c>
      <c r="K36" s="46">
        <v>40</v>
      </c>
      <c r="L36" s="47">
        <v>47</v>
      </c>
      <c r="M36" s="47">
        <v>55</v>
      </c>
      <c r="N36" s="47">
        <v>59</v>
      </c>
      <c r="O36" s="48">
        <v>58</v>
      </c>
    </row>
    <row r="37" spans="2:15" x14ac:dyDescent="0.25">
      <c r="B37" s="42" t="s">
        <v>35</v>
      </c>
      <c r="C37" s="43">
        <v>37156</v>
      </c>
      <c r="D37" s="44">
        <v>47386</v>
      </c>
      <c r="E37" s="44">
        <v>66212</v>
      </c>
      <c r="F37" s="44">
        <v>94081</v>
      </c>
      <c r="G37" s="45">
        <v>128068</v>
      </c>
      <c r="J37" s="42" t="s">
        <v>86</v>
      </c>
      <c r="K37" s="46">
        <v>138</v>
      </c>
      <c r="L37" s="47">
        <v>142</v>
      </c>
      <c r="M37" s="47">
        <v>198</v>
      </c>
      <c r="N37" s="47">
        <v>242</v>
      </c>
      <c r="O37" s="48">
        <v>280</v>
      </c>
    </row>
    <row r="38" spans="2:15" x14ac:dyDescent="0.25">
      <c r="B38" s="42" t="s">
        <v>85</v>
      </c>
      <c r="C38" s="46">
        <v>40</v>
      </c>
      <c r="D38" s="47">
        <v>47</v>
      </c>
      <c r="E38" s="47">
        <v>55</v>
      </c>
      <c r="F38" s="47">
        <v>59</v>
      </c>
      <c r="G38" s="48">
        <v>58</v>
      </c>
      <c r="J38" s="38" t="s">
        <v>38</v>
      </c>
      <c r="K38" s="39">
        <v>33710</v>
      </c>
      <c r="L38" s="40">
        <v>32161</v>
      </c>
      <c r="M38" s="40">
        <v>42114</v>
      </c>
      <c r="N38" s="40">
        <v>49725</v>
      </c>
      <c r="O38" s="41">
        <v>55956</v>
      </c>
    </row>
    <row r="39" spans="2:15" x14ac:dyDescent="0.25">
      <c r="B39" s="42" t="s">
        <v>86</v>
      </c>
      <c r="C39" s="46">
        <v>138</v>
      </c>
      <c r="D39" s="47">
        <v>142</v>
      </c>
      <c r="E39" s="47">
        <v>198</v>
      </c>
      <c r="F39" s="47">
        <v>242</v>
      </c>
      <c r="G39" s="48">
        <v>280</v>
      </c>
      <c r="J39" s="42" t="s">
        <v>87</v>
      </c>
      <c r="K39" s="43">
        <v>16269</v>
      </c>
      <c r="L39" s="44">
        <v>16179</v>
      </c>
      <c r="M39" s="44">
        <v>18739</v>
      </c>
      <c r="N39" s="44">
        <v>19173</v>
      </c>
      <c r="O39" s="45">
        <v>18229</v>
      </c>
    </row>
    <row r="40" spans="2:15" ht="15.75" thickBot="1" x14ac:dyDescent="0.3">
      <c r="B40" s="38" t="s">
        <v>38</v>
      </c>
      <c r="C40" s="39">
        <v>33710</v>
      </c>
      <c r="D40" s="40">
        <v>32161</v>
      </c>
      <c r="E40" s="40">
        <v>42114</v>
      </c>
      <c r="F40" s="40">
        <v>49725</v>
      </c>
      <c r="G40" s="41">
        <v>55956</v>
      </c>
      <c r="J40" s="49" t="s">
        <v>40</v>
      </c>
      <c r="K40" s="50">
        <v>17441</v>
      </c>
      <c r="L40" s="51">
        <v>15982</v>
      </c>
      <c r="M40" s="51">
        <v>23376</v>
      </c>
      <c r="N40" s="51">
        <v>30551</v>
      </c>
      <c r="O40" s="52">
        <v>37727</v>
      </c>
    </row>
    <row r="41" spans="2:15" x14ac:dyDescent="0.25">
      <c r="B41" s="42" t="s">
        <v>87</v>
      </c>
      <c r="C41" s="43">
        <v>16269</v>
      </c>
      <c r="D41" s="44">
        <v>16179</v>
      </c>
      <c r="E41" s="44">
        <v>18739</v>
      </c>
      <c r="F41" s="44">
        <v>19173</v>
      </c>
      <c r="G41" s="45">
        <v>18229</v>
      </c>
      <c r="J41" s="127" t="s">
        <v>91</v>
      </c>
      <c r="K41" s="32">
        <v>2010</v>
      </c>
      <c r="L41" s="32">
        <v>2020</v>
      </c>
      <c r="M41" s="32">
        <v>2030</v>
      </c>
      <c r="N41" s="32">
        <v>2040</v>
      </c>
      <c r="O41" s="53">
        <v>2050</v>
      </c>
    </row>
    <row r="42" spans="2:15" ht="15.75" thickBot="1" x14ac:dyDescent="0.3">
      <c r="B42" s="49" t="s">
        <v>40</v>
      </c>
      <c r="C42" s="50">
        <v>17441</v>
      </c>
      <c r="D42" s="51">
        <v>15982</v>
      </c>
      <c r="E42" s="51">
        <v>23376</v>
      </c>
      <c r="F42" s="51">
        <v>30551</v>
      </c>
      <c r="G42" s="52">
        <v>37727</v>
      </c>
      <c r="J42" s="128"/>
      <c r="K42" s="35">
        <v>71045</v>
      </c>
      <c r="L42" s="36">
        <v>79736</v>
      </c>
      <c r="M42" s="36">
        <v>76434</v>
      </c>
      <c r="N42" s="36">
        <v>77863</v>
      </c>
      <c r="O42" s="37">
        <v>65346</v>
      </c>
    </row>
    <row r="43" spans="2:15" x14ac:dyDescent="0.25">
      <c r="B43" s="127" t="s">
        <v>91</v>
      </c>
      <c r="C43" s="32">
        <v>2010</v>
      </c>
      <c r="D43" s="32">
        <v>2020</v>
      </c>
      <c r="E43" s="32">
        <v>2030</v>
      </c>
      <c r="F43" s="32">
        <v>2040</v>
      </c>
      <c r="G43" s="53">
        <v>2050</v>
      </c>
      <c r="J43" s="38" t="s">
        <v>34</v>
      </c>
      <c r="K43" s="39">
        <v>37335</v>
      </c>
      <c r="L43" s="40">
        <v>47575</v>
      </c>
      <c r="M43" s="40">
        <v>43720</v>
      </c>
      <c r="N43" s="40">
        <v>44550</v>
      </c>
      <c r="O43" s="41">
        <v>34155</v>
      </c>
    </row>
    <row r="44" spans="2:15" ht="15.75" thickBot="1" x14ac:dyDescent="0.3">
      <c r="B44" s="128"/>
      <c r="C44" s="35">
        <v>71045</v>
      </c>
      <c r="D44" s="36">
        <v>79736</v>
      </c>
      <c r="E44" s="36">
        <v>76434</v>
      </c>
      <c r="F44" s="36">
        <v>77863</v>
      </c>
      <c r="G44" s="37">
        <v>65346</v>
      </c>
      <c r="J44" s="42" t="s">
        <v>35</v>
      </c>
      <c r="K44" s="43">
        <v>37156</v>
      </c>
      <c r="L44" s="44">
        <v>47386</v>
      </c>
      <c r="M44" s="44">
        <v>40977</v>
      </c>
      <c r="N44" s="44">
        <v>37930</v>
      </c>
      <c r="O44" s="45">
        <v>24998</v>
      </c>
    </row>
    <row r="45" spans="2:15" x14ac:dyDescent="0.25">
      <c r="B45" s="38" t="s">
        <v>34</v>
      </c>
      <c r="C45" s="39">
        <v>37335</v>
      </c>
      <c r="D45" s="40">
        <v>47575</v>
      </c>
      <c r="E45" s="40">
        <v>43720</v>
      </c>
      <c r="F45" s="40">
        <v>44550</v>
      </c>
      <c r="G45" s="41">
        <v>34155</v>
      </c>
      <c r="J45" s="42" t="s">
        <v>81</v>
      </c>
      <c r="K45" s="54"/>
      <c r="L45" s="55"/>
      <c r="M45" s="47">
        <v>844</v>
      </c>
      <c r="N45" s="44">
        <v>1499</v>
      </c>
      <c r="O45" s="45">
        <v>2254</v>
      </c>
    </row>
    <row r="46" spans="2:15" x14ac:dyDescent="0.25">
      <c r="B46" s="42" t="s">
        <v>35</v>
      </c>
      <c r="C46" s="43">
        <v>37156</v>
      </c>
      <c r="D46" s="44">
        <v>47386</v>
      </c>
      <c r="E46" s="44">
        <v>40977</v>
      </c>
      <c r="F46" s="44">
        <v>37930</v>
      </c>
      <c r="G46" s="45">
        <v>24998</v>
      </c>
      <c r="J46" s="42" t="s">
        <v>82</v>
      </c>
      <c r="K46" s="54"/>
      <c r="L46" s="55"/>
      <c r="M46" s="44">
        <v>1701</v>
      </c>
      <c r="N46" s="44">
        <v>4891</v>
      </c>
      <c r="O46" s="45">
        <v>6645</v>
      </c>
    </row>
    <row r="47" spans="2:15" x14ac:dyDescent="0.25">
      <c r="B47" s="42" t="s">
        <v>81</v>
      </c>
      <c r="C47" s="54"/>
      <c r="D47" s="55"/>
      <c r="E47" s="47">
        <v>844</v>
      </c>
      <c r="F47" s="44">
        <v>1499</v>
      </c>
      <c r="G47" s="45">
        <v>2254</v>
      </c>
      <c r="J47" s="42" t="s">
        <v>85</v>
      </c>
      <c r="K47" s="46">
        <v>40</v>
      </c>
      <c r="L47" s="47">
        <v>47</v>
      </c>
      <c r="M47" s="47">
        <v>55</v>
      </c>
      <c r="N47" s="47">
        <v>59</v>
      </c>
      <c r="O47" s="48">
        <v>58</v>
      </c>
    </row>
    <row r="48" spans="2:15" x14ac:dyDescent="0.25">
      <c r="B48" s="42" t="s">
        <v>82</v>
      </c>
      <c r="C48" s="54"/>
      <c r="D48" s="55"/>
      <c r="E48" s="44">
        <v>1701</v>
      </c>
      <c r="F48" s="44">
        <v>4891</v>
      </c>
      <c r="G48" s="45">
        <v>6645</v>
      </c>
      <c r="J48" s="42" t="s">
        <v>86</v>
      </c>
      <c r="K48" s="46">
        <v>138</v>
      </c>
      <c r="L48" s="47">
        <v>142</v>
      </c>
      <c r="M48" s="47">
        <v>143</v>
      </c>
      <c r="N48" s="47">
        <v>170</v>
      </c>
      <c r="O48" s="48">
        <v>200</v>
      </c>
    </row>
    <row r="49" spans="2:15" x14ac:dyDescent="0.25">
      <c r="B49" s="42" t="s">
        <v>85</v>
      </c>
      <c r="C49" s="46">
        <v>40</v>
      </c>
      <c r="D49" s="47">
        <v>47</v>
      </c>
      <c r="E49" s="47">
        <v>55</v>
      </c>
      <c r="F49" s="47">
        <v>59</v>
      </c>
      <c r="G49" s="48">
        <v>58</v>
      </c>
      <c r="J49" s="38" t="s">
        <v>38</v>
      </c>
      <c r="K49" s="39">
        <v>33710</v>
      </c>
      <c r="L49" s="40">
        <v>32161</v>
      </c>
      <c r="M49" s="40">
        <v>32714</v>
      </c>
      <c r="N49" s="40">
        <v>33313</v>
      </c>
      <c r="O49" s="41">
        <v>31191</v>
      </c>
    </row>
    <row r="50" spans="2:15" x14ac:dyDescent="0.25">
      <c r="B50" s="42" t="s">
        <v>86</v>
      </c>
      <c r="C50" s="46">
        <v>138</v>
      </c>
      <c r="D50" s="47">
        <v>142</v>
      </c>
      <c r="E50" s="47">
        <v>143</v>
      </c>
      <c r="F50" s="47">
        <v>170</v>
      </c>
      <c r="G50" s="48">
        <v>200</v>
      </c>
      <c r="J50" s="42" t="s">
        <v>87</v>
      </c>
      <c r="K50" s="43">
        <v>16269</v>
      </c>
      <c r="L50" s="44">
        <v>16179</v>
      </c>
      <c r="M50" s="44">
        <v>18163</v>
      </c>
      <c r="N50" s="44">
        <v>17559</v>
      </c>
      <c r="O50" s="45">
        <v>15152</v>
      </c>
    </row>
    <row r="51" spans="2:15" ht="15.75" thickBot="1" x14ac:dyDescent="0.3">
      <c r="B51" s="38" t="s">
        <v>38</v>
      </c>
      <c r="C51" s="39">
        <v>33710</v>
      </c>
      <c r="D51" s="40">
        <v>32161</v>
      </c>
      <c r="E51" s="40">
        <v>32714</v>
      </c>
      <c r="F51" s="40">
        <v>33313</v>
      </c>
      <c r="G51" s="41">
        <v>31191</v>
      </c>
      <c r="J51" s="49" t="s">
        <v>40</v>
      </c>
      <c r="K51" s="50">
        <v>17441</v>
      </c>
      <c r="L51" s="51">
        <v>15982</v>
      </c>
      <c r="M51" s="51">
        <v>14551</v>
      </c>
      <c r="N51" s="51">
        <v>15755</v>
      </c>
      <c r="O51" s="52">
        <v>16039</v>
      </c>
    </row>
    <row r="52" spans="2:15" x14ac:dyDescent="0.25">
      <c r="B52" s="42" t="s">
        <v>87</v>
      </c>
      <c r="C52" s="43">
        <v>16269</v>
      </c>
      <c r="D52" s="44">
        <v>16179</v>
      </c>
      <c r="E52" s="44">
        <v>18163</v>
      </c>
      <c r="F52" s="44">
        <v>17559</v>
      </c>
      <c r="G52" s="45">
        <v>15152</v>
      </c>
    </row>
    <row r="53" spans="2:15" ht="15.75" thickBot="1" x14ac:dyDescent="0.3">
      <c r="B53" s="49" t="s">
        <v>40</v>
      </c>
      <c r="C53" s="50">
        <v>17441</v>
      </c>
      <c r="D53" s="51">
        <v>15982</v>
      </c>
      <c r="E53" s="51">
        <v>14551</v>
      </c>
      <c r="F53" s="51">
        <v>15755</v>
      </c>
      <c r="G53" s="52">
        <v>16039</v>
      </c>
    </row>
    <row r="54" spans="2:15" x14ac:dyDescent="0.25">
      <c r="K54">
        <f>K34+K38</f>
        <v>71045</v>
      </c>
      <c r="L54">
        <f t="shared" ref="L54:O54" si="3">L34+L38</f>
        <v>79736</v>
      </c>
      <c r="M54">
        <f t="shared" si="3"/>
        <v>108579</v>
      </c>
      <c r="N54">
        <f t="shared" si="3"/>
        <v>144108</v>
      </c>
      <c r="O54">
        <f t="shared" si="3"/>
        <v>184362</v>
      </c>
    </row>
    <row r="55" spans="2:15" x14ac:dyDescent="0.25">
      <c r="C55" s="21">
        <f>C36+C40</f>
        <v>71045</v>
      </c>
      <c r="D55" s="21">
        <f t="shared" ref="D55:G55" si="4">D36+D40</f>
        <v>79736</v>
      </c>
      <c r="E55" s="21">
        <f t="shared" si="4"/>
        <v>108579</v>
      </c>
      <c r="F55" s="21">
        <f t="shared" si="4"/>
        <v>144108</v>
      </c>
      <c r="G55" s="21">
        <f t="shared" si="4"/>
        <v>184362</v>
      </c>
    </row>
    <row r="56" spans="2:15" x14ac:dyDescent="0.25">
      <c r="C56" s="21">
        <f>C45+C51</f>
        <v>71045</v>
      </c>
      <c r="D56" s="21">
        <f t="shared" ref="D56:G56" si="5">D45+D51</f>
        <v>79736</v>
      </c>
      <c r="E56" s="21">
        <f t="shared" si="5"/>
        <v>76434</v>
      </c>
      <c r="F56" s="21">
        <f t="shared" si="5"/>
        <v>77863</v>
      </c>
      <c r="G56" s="21">
        <f t="shared" si="5"/>
        <v>65346</v>
      </c>
    </row>
    <row r="59" spans="2:15" x14ac:dyDescent="0.25"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</row>
    <row r="60" spans="2:15" x14ac:dyDescent="0.25"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</row>
    <row r="63" spans="2:15" x14ac:dyDescent="0.25">
      <c r="G63">
        <f>G45/G36</f>
        <v>0.26599224335311433</v>
      </c>
    </row>
    <row r="64" spans="2:15" x14ac:dyDescent="0.25">
      <c r="G64">
        <f>1-G63</f>
        <v>0.73400775664688567</v>
      </c>
    </row>
    <row r="67" spans="7:7" x14ac:dyDescent="0.25">
      <c r="G67">
        <f>1-G51/G40</f>
        <v>0.44257988419472438</v>
      </c>
    </row>
  </sheetData>
  <mergeCells count="10">
    <mergeCell ref="Q5:Q6"/>
    <mergeCell ref="Q14:Q15"/>
    <mergeCell ref="J32:J33"/>
    <mergeCell ref="J41:J42"/>
    <mergeCell ref="B34:B35"/>
    <mergeCell ref="B43:B44"/>
    <mergeCell ref="B5:B6"/>
    <mergeCell ref="B14:B15"/>
    <mergeCell ref="J5:J6"/>
    <mergeCell ref="J14:J15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M30"/>
  <sheetViews>
    <sheetView workbookViewId="0">
      <selection activeCell="P10" sqref="P10"/>
    </sheetView>
  </sheetViews>
  <sheetFormatPr defaultRowHeight="15" x14ac:dyDescent="0.25"/>
  <sheetData>
    <row r="5" spans="3:9" ht="15.75" thickBot="1" x14ac:dyDescent="0.3"/>
    <row r="6" spans="3:9" ht="15.75" thickBot="1" x14ac:dyDescent="0.3">
      <c r="C6" s="133" t="s">
        <v>92</v>
      </c>
      <c r="D6" s="133" t="s">
        <v>93</v>
      </c>
      <c r="E6" s="135" t="s">
        <v>94</v>
      </c>
      <c r="F6" s="136"/>
      <c r="G6" s="136"/>
      <c r="H6" s="136"/>
      <c r="I6" s="137"/>
    </row>
    <row r="7" spans="3:9" ht="15.75" thickBot="1" x14ac:dyDescent="0.3">
      <c r="C7" s="134"/>
      <c r="D7" s="134"/>
      <c r="E7" s="60">
        <v>2010</v>
      </c>
      <c r="F7" s="60">
        <v>2020</v>
      </c>
      <c r="G7" s="60">
        <v>2030</v>
      </c>
      <c r="H7" s="60">
        <v>2040</v>
      </c>
      <c r="I7" s="60">
        <v>2050</v>
      </c>
    </row>
    <row r="8" spans="3:9" ht="15.75" thickBot="1" x14ac:dyDescent="0.3">
      <c r="C8" s="138" t="s">
        <v>95</v>
      </c>
      <c r="D8" s="61" t="s">
        <v>96</v>
      </c>
      <c r="E8" s="62">
        <v>70786</v>
      </c>
      <c r="F8" s="62">
        <v>72200</v>
      </c>
      <c r="G8" s="62">
        <v>85501</v>
      </c>
      <c r="H8" s="62">
        <v>107034</v>
      </c>
      <c r="I8" s="62">
        <v>134592</v>
      </c>
    </row>
    <row r="9" spans="3:9" ht="15.75" thickBot="1" x14ac:dyDescent="0.3">
      <c r="C9" s="139"/>
      <c r="D9" s="61" t="s">
        <v>97</v>
      </c>
      <c r="E9" s="62">
        <v>90829</v>
      </c>
      <c r="F9" s="62">
        <v>95344</v>
      </c>
      <c r="G9" s="62">
        <v>120845</v>
      </c>
      <c r="H9" s="62">
        <v>153006</v>
      </c>
      <c r="I9" s="62">
        <v>192200</v>
      </c>
    </row>
    <row r="10" spans="3:9" ht="15.75" thickBot="1" x14ac:dyDescent="0.3">
      <c r="C10" s="140"/>
      <c r="D10" s="63" t="s">
        <v>61</v>
      </c>
      <c r="E10" s="64">
        <v>161614</v>
      </c>
      <c r="F10" s="64">
        <v>167544</v>
      </c>
      <c r="G10" s="64">
        <v>206345</v>
      </c>
      <c r="H10" s="64">
        <v>260040</v>
      </c>
      <c r="I10" s="64">
        <v>326792</v>
      </c>
    </row>
    <row r="11" spans="3:9" ht="15.75" thickBot="1" x14ac:dyDescent="0.3">
      <c r="C11" s="138" t="s">
        <v>98</v>
      </c>
      <c r="D11" s="61" t="s">
        <v>96</v>
      </c>
      <c r="E11" s="62">
        <v>70786</v>
      </c>
      <c r="F11" s="62">
        <v>68923</v>
      </c>
      <c r="G11" s="62">
        <v>73996</v>
      </c>
      <c r="H11" s="62">
        <v>84762</v>
      </c>
      <c r="I11" s="62">
        <v>97742</v>
      </c>
    </row>
    <row r="12" spans="3:9" ht="15.75" thickBot="1" x14ac:dyDescent="0.3">
      <c r="C12" s="139"/>
      <c r="D12" s="61" t="s">
        <v>97</v>
      </c>
      <c r="E12" s="62">
        <v>90829</v>
      </c>
      <c r="F12" s="62">
        <v>90996</v>
      </c>
      <c r="G12" s="62">
        <v>100554</v>
      </c>
      <c r="H12" s="62">
        <v>106156</v>
      </c>
      <c r="I12" s="62">
        <v>114929</v>
      </c>
    </row>
    <row r="13" spans="3:9" ht="15.75" thickBot="1" x14ac:dyDescent="0.3">
      <c r="C13" s="140"/>
      <c r="D13" s="63" t="s">
        <v>61</v>
      </c>
      <c r="E13" s="64">
        <v>161614</v>
      </c>
      <c r="F13" s="64">
        <v>159920</v>
      </c>
      <c r="G13" s="64">
        <v>174550</v>
      </c>
      <c r="H13" s="64">
        <v>190918</v>
      </c>
      <c r="I13" s="64">
        <v>212671</v>
      </c>
    </row>
    <row r="15" spans="3:9" x14ac:dyDescent="0.25">
      <c r="I15">
        <f>1-I13/I10</f>
        <v>0.3492160150799285</v>
      </c>
    </row>
    <row r="17" spans="3:13" x14ac:dyDescent="0.25">
      <c r="I17" s="14">
        <f>I10/E10-1</f>
        <v>1.0220525449527886</v>
      </c>
    </row>
    <row r="18" spans="3:13" x14ac:dyDescent="0.25">
      <c r="I18" s="14">
        <f>I13/E13-1</f>
        <v>0.31591941292214787</v>
      </c>
    </row>
    <row r="23" spans="3:13" ht="15.75" thickBot="1" x14ac:dyDescent="0.3"/>
    <row r="24" spans="3:13" ht="15.75" thickBot="1" x14ac:dyDescent="0.3">
      <c r="C24" s="133" t="s">
        <v>99</v>
      </c>
      <c r="D24" s="135" t="s">
        <v>83</v>
      </c>
      <c r="E24" s="136"/>
      <c r="F24" s="136"/>
      <c r="G24" s="136"/>
      <c r="H24" s="137"/>
      <c r="I24" s="135" t="s">
        <v>100</v>
      </c>
      <c r="J24" s="136"/>
      <c r="K24" s="136"/>
      <c r="L24" s="136"/>
      <c r="M24" s="137"/>
    </row>
    <row r="25" spans="3:13" ht="15.75" thickBot="1" x14ac:dyDescent="0.3">
      <c r="C25" s="134"/>
      <c r="D25" s="60" t="s">
        <v>9</v>
      </c>
      <c r="E25" s="60" t="s">
        <v>10</v>
      </c>
      <c r="F25" s="60" t="s">
        <v>11</v>
      </c>
      <c r="G25" s="60" t="s">
        <v>101</v>
      </c>
      <c r="H25" s="60" t="s">
        <v>61</v>
      </c>
      <c r="I25" s="60" t="s">
        <v>9</v>
      </c>
      <c r="J25" s="60" t="s">
        <v>10</v>
      </c>
      <c r="K25" s="60" t="s">
        <v>11</v>
      </c>
      <c r="L25" s="60" t="s">
        <v>101</v>
      </c>
      <c r="M25" s="60" t="s">
        <v>61</v>
      </c>
    </row>
    <row r="26" spans="3:13" ht="15.75" thickBot="1" x14ac:dyDescent="0.3">
      <c r="C26" s="65">
        <v>2010</v>
      </c>
      <c r="D26" s="66">
        <v>153628</v>
      </c>
      <c r="E26" s="66">
        <v>2959</v>
      </c>
      <c r="F26" s="66">
        <v>9865</v>
      </c>
      <c r="G26" s="66">
        <v>4065</v>
      </c>
      <c r="H26" s="66">
        <v>170517</v>
      </c>
      <c r="I26" s="66">
        <v>153628</v>
      </c>
      <c r="J26" s="66">
        <v>2959</v>
      </c>
      <c r="K26" s="66">
        <v>9865</v>
      </c>
      <c r="L26" s="66">
        <v>4065</v>
      </c>
      <c r="M26" s="66">
        <v>170517</v>
      </c>
    </row>
    <row r="27" spans="3:13" ht="15.75" thickBot="1" x14ac:dyDescent="0.3">
      <c r="C27" s="65">
        <v>2020</v>
      </c>
      <c r="D27" s="66">
        <v>176637</v>
      </c>
      <c r="E27" s="66">
        <v>2630</v>
      </c>
      <c r="F27" s="66">
        <v>10248</v>
      </c>
      <c r="G27" s="66">
        <v>2874</v>
      </c>
      <c r="H27" s="66">
        <v>192389</v>
      </c>
      <c r="I27" s="66">
        <v>176637</v>
      </c>
      <c r="J27" s="66">
        <v>2630</v>
      </c>
      <c r="K27" s="66">
        <v>10248</v>
      </c>
      <c r="L27" s="66">
        <v>2874</v>
      </c>
      <c r="M27" s="66">
        <v>192389</v>
      </c>
    </row>
    <row r="28" spans="3:13" ht="15.75" thickBot="1" x14ac:dyDescent="0.3">
      <c r="C28" s="65">
        <v>2030</v>
      </c>
      <c r="D28" s="66">
        <v>171789</v>
      </c>
      <c r="E28" s="66">
        <v>3063</v>
      </c>
      <c r="F28" s="66">
        <v>14473</v>
      </c>
      <c r="G28" s="66">
        <v>5403</v>
      </c>
      <c r="H28" s="66">
        <v>194729</v>
      </c>
      <c r="I28" s="66">
        <v>147496</v>
      </c>
      <c r="J28" s="66">
        <v>2715</v>
      </c>
      <c r="K28" s="66">
        <v>11709</v>
      </c>
      <c r="L28" s="66">
        <v>5076</v>
      </c>
      <c r="M28" s="66">
        <v>166995</v>
      </c>
    </row>
    <row r="29" spans="3:13" ht="15.75" thickBot="1" x14ac:dyDescent="0.3">
      <c r="C29" s="65">
        <v>2040</v>
      </c>
      <c r="D29" s="66">
        <v>175592</v>
      </c>
      <c r="E29" s="66">
        <v>3758</v>
      </c>
      <c r="F29" s="66">
        <v>18848</v>
      </c>
      <c r="G29" s="66">
        <v>7763</v>
      </c>
      <c r="H29" s="66">
        <v>205962</v>
      </c>
      <c r="I29" s="66">
        <v>108575</v>
      </c>
      <c r="J29" s="66">
        <v>3018</v>
      </c>
      <c r="K29" s="66">
        <v>13528</v>
      </c>
      <c r="L29" s="66">
        <v>7236</v>
      </c>
      <c r="M29" s="66">
        <v>132357</v>
      </c>
    </row>
    <row r="30" spans="3:13" ht="15.75" thickBot="1" x14ac:dyDescent="0.3">
      <c r="C30" s="65">
        <v>2050</v>
      </c>
      <c r="D30" s="66">
        <v>187811</v>
      </c>
      <c r="E30" s="66">
        <v>5059</v>
      </c>
      <c r="F30" s="66">
        <v>23126</v>
      </c>
      <c r="G30" s="66">
        <v>11749</v>
      </c>
      <c r="H30" s="66">
        <v>227745</v>
      </c>
      <c r="I30" s="66">
        <v>75951</v>
      </c>
      <c r="J30" s="66">
        <v>3629</v>
      </c>
      <c r="K30" s="66">
        <v>16461</v>
      </c>
      <c r="L30" s="66">
        <v>10164</v>
      </c>
      <c r="M30" s="66">
        <v>106205</v>
      </c>
    </row>
  </sheetData>
  <mergeCells count="8">
    <mergeCell ref="C24:C25"/>
    <mergeCell ref="D24:H24"/>
    <mergeCell ref="I24:M24"/>
    <mergeCell ref="C6:C7"/>
    <mergeCell ref="D6:D7"/>
    <mergeCell ref="E6:I6"/>
    <mergeCell ref="C8:C10"/>
    <mergeCell ref="C11:C1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IES_ 2050 (REF)</vt:lpstr>
      <vt:lpstr>IES_ 2050  (1,5 )</vt:lpstr>
      <vt:lpstr>Consolidação</vt:lpstr>
      <vt:lpstr>Plan2</vt:lpstr>
      <vt:lpstr>Plan3</vt:lpstr>
      <vt:lpstr>Plan2!_GoBack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 Dubeux</cp:lastModifiedBy>
  <dcterms:created xsi:type="dcterms:W3CDTF">2016-10-21T12:52:28Z</dcterms:created>
  <dcterms:modified xsi:type="dcterms:W3CDTF">2018-05-15T15:26:21Z</dcterms:modified>
</cp:coreProperties>
</file>